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2F6A72EB-5E5D-47AA-BDED-0F05D74B7BE0}" xr6:coauthVersionLast="40" xr6:coauthVersionMax="40" xr10:uidLastSave="{00000000-0000-0000-0000-000000000000}"/>
  <bookViews>
    <workbookView xWindow="0" yWindow="0" windowWidth="28740" windowHeight="11256" xr2:uid="{00000000-000D-0000-FFFF-FFFF00000000}"/>
  </bookViews>
  <sheets>
    <sheet name="Hypoteční kalkulačka" sheetId="1" r:id="rId1"/>
    <sheet name="Tabulka Splácení" sheetId="2" r:id="rId2"/>
  </sheets>
  <definedNames>
    <definedName name="celkové_splátky_půjčky">'Tabulka Splácení'!$E$4:$F$363</definedName>
    <definedName name="celkový_zaplacený_úrok">'Hypoteční kalkulačka'!$E$7</definedName>
    <definedName name="ČástkaDaněZNemovitosti">'Hypoteční kalkulačka'!$E$8</definedName>
    <definedName name="DobaTrváníPůjčky">'Hypoteční kalkulačka'!$C$6</definedName>
    <definedName name="HodnotaDomu">'Hypoteční kalkulačka'!$C$4</definedName>
    <definedName name="MěsíčníSplátkaPůjčky">'Hypoteční kalkulačka'!$E$4</definedName>
    <definedName name="NázevSloupce1">'Hypoteční kalkulačka'!$B$3</definedName>
    <definedName name="NázevSloupce2">Splácení[[#Headers],[Č.]]</definedName>
    <definedName name="_xlnm.Print_Titles" localSheetId="1">'Tabulka Splácení'!$3:$3</definedName>
    <definedName name="NezbýváŽádnáSplátka">'Tabulka Splácení'!$J$4:$J$363</definedName>
    <definedName name="platby_celkem">'Tabulka Splácení'!$H$4:$H$363</definedName>
    <definedName name="PosledníŘádek">COUNTIF('Tabulka Splácení'!$C$4:$C$363,"&gt;1")+ŘádekZáhlaví</definedName>
    <definedName name="ProdloužitNeboZkrátitDobuSplácení">INT(NPER(ÚrokováSazba/12,-MěsíčníSplátkaPůjčky*VLOOKUP(PaymentPercentage,PaymentScenarios,2,FALSE),VýšePůjčky))</definedName>
    <definedName name="PůjčkaJeDobrá">('Hypoteční kalkulačka'!$C$5*'Hypoteční kalkulačka'!$C$6*'Hypoteční kalkulačka'!$C$7)&gt;0</definedName>
    <definedName name="ŘádekZáhlaví">ROW('Tabulka Splácení'!$B$3:$J$3)</definedName>
    <definedName name="ÚrokováSazba">'Hypoteční kalkulačka'!$C$5</definedName>
    <definedName name="úroky">'Tabulka Splácení'!$E$4:$E$363</definedName>
    <definedName name="VýšePůjčky">'Hypoteční kalkulačka'!$C$7</definedName>
    <definedName name="ZadanéHodnoty">IF(VýšePůjčky*(LEN(ÚrokováSazba)&gt;0)*DobaTrváníPůjčky*ZahájeníPůjčky*(LEN(ČástkaDaněZNemovitosti)&gt;0)&gt;0,1,0)</definedName>
    <definedName name="ZahájeníPůjčky">'Hypoteční kalkulačka'!$C$8</definedName>
    <definedName name="ZvýšitNeboSnížitProcento">1-ProdloužitNeboZkrátitDobuSplácení/DobaTrváníPůjčky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 l="1"/>
  <c r="E4" i="1"/>
  <c r="C8" i="1" l="1"/>
  <c r="E4" i="2" l="1"/>
  <c r="D2" i="1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4" i="2" s="1"/>
  <c r="G4" i="2" l="1"/>
  <c r="F4" i="2"/>
  <c r="H4" i="2" l="1"/>
  <c r="I4" i="2"/>
  <c r="C5" i="2" l="1"/>
  <c r="G5" i="2" l="1"/>
  <c r="D5" i="2"/>
  <c r="F5" i="2" s="1"/>
  <c r="I5" i="2" l="1"/>
  <c r="C6" i="2" s="1"/>
  <c r="G6" i="2" l="1"/>
  <c r="D6" i="2"/>
  <c r="F6" i="2" s="1"/>
  <c r="I6" i="2" l="1"/>
  <c r="C7" i="2" s="1"/>
  <c r="G7" i="2" l="1"/>
  <c r="D7" i="2"/>
  <c r="F7" i="2" s="1"/>
  <c r="I7" i="2" l="1"/>
  <c r="C8" i="2" s="1"/>
  <c r="G8" i="2" l="1"/>
  <c r="D8" i="2"/>
  <c r="F8" i="2" s="1"/>
  <c r="I8" i="2" l="1"/>
  <c r="C9" i="2" s="1"/>
  <c r="G9" i="2" l="1"/>
  <c r="D9" i="2"/>
  <c r="F9" i="2" s="1"/>
  <c r="I9" i="2" l="1"/>
  <c r="C10" i="2" s="1"/>
  <c r="G10" i="2" l="1"/>
  <c r="D10" i="2"/>
  <c r="F10" i="2" s="1"/>
  <c r="I10" i="2" l="1"/>
  <c r="C11" i="2" s="1"/>
  <c r="G11" i="2" l="1"/>
  <c r="D11" i="2"/>
  <c r="F11" i="2" s="1"/>
  <c r="I11" i="2" l="1"/>
  <c r="C12" i="2" s="1"/>
  <c r="G12" i="2" l="1"/>
  <c r="D12" i="2"/>
  <c r="F12" i="2" s="1"/>
  <c r="I12" i="2" l="1"/>
  <c r="C13" i="2" s="1"/>
  <c r="G13" i="2" l="1"/>
  <c r="D13" i="2"/>
  <c r="F13" i="2" s="1"/>
  <c r="I13" i="2" l="1"/>
  <c r="C14" i="2" s="1"/>
  <c r="G14" i="2" l="1"/>
  <c r="D14" i="2"/>
  <c r="F14" i="2" l="1"/>
  <c r="I14" i="2" s="1"/>
  <c r="C15" i="2" s="1"/>
  <c r="G15" i="2" l="1"/>
  <c r="D15" i="2"/>
  <c r="F15" i="2" l="1"/>
  <c r="I15" i="2" s="1"/>
  <c r="C16" i="2" s="1"/>
  <c r="G16" i="2" l="1"/>
  <c r="D16" i="2"/>
  <c r="F16" i="2" l="1"/>
  <c r="I16" i="2" s="1"/>
  <c r="C17" i="2" s="1"/>
  <c r="G17" i="2" l="1"/>
  <c r="D17" i="2"/>
  <c r="F17" i="2" l="1"/>
  <c r="I17" i="2" s="1"/>
  <c r="C18" i="2" s="1"/>
  <c r="G18" i="2" l="1"/>
  <c r="D18" i="2"/>
  <c r="F18" i="2" l="1"/>
  <c r="I18" i="2" s="1"/>
  <c r="C19" i="2" s="1"/>
  <c r="G19" i="2" l="1"/>
  <c r="D19" i="2"/>
  <c r="F19" i="2" l="1"/>
  <c r="I19" i="2" s="1"/>
  <c r="C20" i="2" s="1"/>
  <c r="G20" i="2" l="1"/>
  <c r="D20" i="2"/>
  <c r="F20" i="2" l="1"/>
  <c r="I20" i="2" s="1"/>
  <c r="C21" i="2" s="1"/>
  <c r="G21" i="2" l="1"/>
  <c r="D21" i="2"/>
  <c r="F21" i="2" l="1"/>
  <c r="I21" i="2" s="1"/>
  <c r="C22" i="2" s="1"/>
  <c r="G22" i="2" l="1"/>
  <c r="D22" i="2"/>
  <c r="F22" i="2" l="1"/>
  <c r="I22" i="2" s="1"/>
  <c r="C23" i="2" s="1"/>
  <c r="G23" i="2" l="1"/>
  <c r="D23" i="2"/>
  <c r="F23" i="2" l="1"/>
  <c r="I23" i="2" s="1"/>
  <c r="C24" i="2" s="1"/>
  <c r="G24" i="2" l="1"/>
  <c r="D24" i="2"/>
  <c r="F24" i="2" l="1"/>
  <c r="I24" i="2" s="1"/>
  <c r="C25" i="2" s="1"/>
  <c r="G25" i="2" l="1"/>
  <c r="D25" i="2"/>
  <c r="F25" i="2" l="1"/>
  <c r="I25" i="2" s="1"/>
  <c r="C26" i="2" s="1"/>
  <c r="D26" i="2" l="1"/>
  <c r="F26" i="2" s="1"/>
  <c r="G26" i="2"/>
  <c r="I26" i="2" l="1"/>
  <c r="C27" i="2" s="1"/>
  <c r="D27" i="2" l="1"/>
  <c r="F27" i="2" s="1"/>
  <c r="G27" i="2"/>
  <c r="I27" i="2" l="1"/>
  <c r="C28" i="2" s="1"/>
  <c r="D28" i="2" l="1"/>
  <c r="F28" i="2" s="1"/>
  <c r="G28" i="2"/>
  <c r="I28" i="2" l="1"/>
  <c r="C29" i="2" s="1"/>
  <c r="D29" i="2" l="1"/>
  <c r="F29" i="2" s="1"/>
  <c r="G29" i="2"/>
  <c r="I29" i="2" l="1"/>
  <c r="C30" i="2" s="1"/>
  <c r="D30" i="2" l="1"/>
  <c r="F30" i="2" s="1"/>
  <c r="G30" i="2"/>
  <c r="I30" i="2" l="1"/>
  <c r="C31" i="2" s="1"/>
  <c r="D31" i="2" l="1"/>
  <c r="F31" i="2" s="1"/>
  <c r="G31" i="2"/>
  <c r="I31" i="2" l="1"/>
  <c r="C32" i="2" s="1"/>
  <c r="D32" i="2" l="1"/>
  <c r="F32" i="2" s="1"/>
  <c r="G32" i="2"/>
  <c r="I32" i="2" l="1"/>
  <c r="C33" i="2" s="1"/>
  <c r="D33" i="2" l="1"/>
  <c r="F33" i="2" s="1"/>
  <c r="G33" i="2"/>
  <c r="I33" i="2" l="1"/>
  <c r="C34" i="2" s="1"/>
  <c r="D34" i="2" l="1"/>
  <c r="F34" i="2" s="1"/>
  <c r="I34" i="2" s="1"/>
  <c r="G34" i="2"/>
  <c r="C35" i="2" l="1"/>
  <c r="D35" i="2" l="1"/>
  <c r="F35" i="2" s="1"/>
  <c r="G35" i="2"/>
  <c r="I35" i="2" l="1"/>
  <c r="C36" i="2" s="1"/>
  <c r="D36" i="2" l="1"/>
  <c r="F36" i="2" s="1"/>
  <c r="G36" i="2"/>
  <c r="I36" i="2" l="1"/>
  <c r="C37" i="2" s="1"/>
  <c r="D37" i="2" l="1"/>
  <c r="F37" i="2" s="1"/>
  <c r="G37" i="2"/>
  <c r="I37" i="2" l="1"/>
  <c r="C38" i="2" s="1"/>
  <c r="D38" i="2" l="1"/>
  <c r="F38" i="2" s="1"/>
  <c r="G38" i="2"/>
  <c r="I38" i="2" l="1"/>
  <c r="C39" i="2" s="1"/>
  <c r="D39" i="2" l="1"/>
  <c r="F39" i="2" s="1"/>
  <c r="G39" i="2"/>
  <c r="I39" i="2" l="1"/>
  <c r="C40" i="2" s="1"/>
  <c r="D40" i="2" l="1"/>
  <c r="F40" i="2" s="1"/>
  <c r="G40" i="2"/>
  <c r="I40" i="2" l="1"/>
  <c r="C41" i="2" s="1"/>
  <c r="D41" i="2" l="1"/>
  <c r="F41" i="2" s="1"/>
  <c r="I41" i="2" s="1"/>
  <c r="G41" i="2"/>
  <c r="C42" i="2" l="1"/>
  <c r="D42" i="2" l="1"/>
  <c r="F42" i="2" s="1"/>
  <c r="G42" i="2"/>
  <c r="I42" i="2" l="1"/>
  <c r="C43" i="2" s="1"/>
  <c r="D43" i="2" l="1"/>
  <c r="F43" i="2" s="1"/>
  <c r="I43" i="2" s="1"/>
  <c r="G43" i="2"/>
  <c r="C44" i="2" l="1"/>
  <c r="D44" i="2" l="1"/>
  <c r="F44" i="2" s="1"/>
  <c r="G44" i="2"/>
  <c r="I44" i="2" l="1"/>
  <c r="C45" i="2" s="1"/>
  <c r="D45" i="2" l="1"/>
  <c r="F45" i="2" s="1"/>
  <c r="I45" i="2" s="1"/>
  <c r="G45" i="2"/>
  <c r="C46" i="2" l="1"/>
  <c r="D46" i="2" l="1"/>
  <c r="F46" i="2" s="1"/>
  <c r="I46" i="2" s="1"/>
  <c r="G46" i="2"/>
  <c r="C47" i="2" l="1"/>
  <c r="D47" i="2" l="1"/>
  <c r="F47" i="2" s="1"/>
  <c r="I47" i="2" s="1"/>
  <c r="G47" i="2"/>
  <c r="C48" i="2" l="1"/>
  <c r="D48" i="2" l="1"/>
  <c r="F48" i="2" s="1"/>
  <c r="I48" i="2" s="1"/>
  <c r="G48" i="2"/>
  <c r="C49" i="2" l="1"/>
  <c r="D49" i="2" l="1"/>
  <c r="F49" i="2" s="1"/>
  <c r="G49" i="2"/>
  <c r="I49" i="2" l="1"/>
  <c r="C50" i="2" s="1"/>
  <c r="D50" i="2" l="1"/>
  <c r="F50" i="2" s="1"/>
  <c r="I50" i="2" s="1"/>
  <c r="G50" i="2"/>
  <c r="C51" i="2" l="1"/>
  <c r="D51" i="2" l="1"/>
  <c r="F51" i="2" s="1"/>
  <c r="I51" i="2" s="1"/>
  <c r="G51" i="2"/>
  <c r="C52" i="2" l="1"/>
  <c r="D52" i="2" l="1"/>
  <c r="F52" i="2" s="1"/>
  <c r="I52" i="2" s="1"/>
  <c r="G52" i="2"/>
  <c r="C53" i="2" l="1"/>
  <c r="D53" i="2" l="1"/>
  <c r="F53" i="2" s="1"/>
  <c r="I53" i="2" s="1"/>
  <c r="G53" i="2"/>
  <c r="C54" i="2" l="1"/>
  <c r="D54" i="2" l="1"/>
  <c r="F54" i="2" s="1"/>
  <c r="I54" i="2" s="1"/>
  <c r="G54" i="2"/>
  <c r="C55" i="2" l="1"/>
  <c r="D55" i="2" l="1"/>
  <c r="F55" i="2" s="1"/>
  <c r="I55" i="2" s="1"/>
  <c r="G55" i="2"/>
  <c r="C56" i="2" l="1"/>
  <c r="D56" i="2" l="1"/>
  <c r="F56" i="2" s="1"/>
  <c r="I56" i="2" s="1"/>
  <c r="G56" i="2"/>
  <c r="C57" i="2" l="1"/>
  <c r="D57" i="2" l="1"/>
  <c r="F57" i="2" s="1"/>
  <c r="I57" i="2" s="1"/>
  <c r="G57" i="2"/>
  <c r="C58" i="2" l="1"/>
  <c r="D58" i="2" l="1"/>
  <c r="F58" i="2" s="1"/>
  <c r="I58" i="2" s="1"/>
  <c r="G58" i="2"/>
  <c r="C59" i="2" l="1"/>
  <c r="D59" i="2" l="1"/>
  <c r="F59" i="2" s="1"/>
  <c r="I59" i="2" s="1"/>
  <c r="G59" i="2"/>
  <c r="C60" i="2" l="1"/>
  <c r="D60" i="2" l="1"/>
  <c r="F60" i="2" s="1"/>
  <c r="I60" i="2" s="1"/>
  <c r="G60" i="2"/>
  <c r="C61" i="2" l="1"/>
  <c r="D61" i="2" l="1"/>
  <c r="F61" i="2" s="1"/>
  <c r="I61" i="2" s="1"/>
  <c r="G61" i="2"/>
  <c r="C62" i="2" l="1"/>
  <c r="D62" i="2" l="1"/>
  <c r="F62" i="2" s="1"/>
  <c r="I62" i="2" s="1"/>
  <c r="G62" i="2"/>
  <c r="C63" i="2" l="1"/>
  <c r="D63" i="2" l="1"/>
  <c r="F63" i="2" s="1"/>
  <c r="I63" i="2" s="1"/>
  <c r="G63" i="2"/>
  <c r="C64" i="2" l="1"/>
  <c r="D64" i="2" l="1"/>
  <c r="F64" i="2" s="1"/>
  <c r="I64" i="2" s="1"/>
  <c r="G64" i="2"/>
  <c r="C65" i="2" l="1"/>
  <c r="D65" i="2" l="1"/>
  <c r="F65" i="2" s="1"/>
  <c r="I65" i="2" s="1"/>
  <c r="G65" i="2"/>
  <c r="C66" i="2" l="1"/>
  <c r="D66" i="2" l="1"/>
  <c r="F66" i="2" s="1"/>
  <c r="G66" i="2"/>
  <c r="I66" i="2" l="1"/>
  <c r="C67" i="2" s="1"/>
  <c r="D67" i="2" l="1"/>
  <c r="F67" i="2" s="1"/>
  <c r="G67" i="2"/>
  <c r="I67" i="2" l="1"/>
  <c r="C68" i="2" s="1"/>
  <c r="D68" i="2" l="1"/>
  <c r="F68" i="2" s="1"/>
  <c r="G68" i="2"/>
  <c r="I68" i="2" l="1"/>
  <c r="C69" i="2" s="1"/>
  <c r="D69" i="2" l="1"/>
  <c r="F69" i="2" s="1"/>
  <c r="G69" i="2"/>
  <c r="I69" i="2" l="1"/>
  <c r="C70" i="2" s="1"/>
  <c r="D70" i="2" l="1"/>
  <c r="F70" i="2" s="1"/>
  <c r="G70" i="2"/>
  <c r="I70" i="2" l="1"/>
  <c r="C71" i="2" s="1"/>
  <c r="D71" i="2" l="1"/>
  <c r="F71" i="2" s="1"/>
  <c r="G71" i="2"/>
  <c r="I71" i="2" l="1"/>
  <c r="C72" i="2" s="1"/>
  <c r="D72" i="2" l="1"/>
  <c r="F72" i="2" s="1"/>
  <c r="G72" i="2"/>
  <c r="I72" i="2" l="1"/>
  <c r="C73" i="2" s="1"/>
  <c r="D73" i="2" l="1"/>
  <c r="F73" i="2" s="1"/>
  <c r="G73" i="2"/>
  <c r="I73" i="2" l="1"/>
  <c r="C74" i="2" s="1"/>
  <c r="D74" i="2" l="1"/>
  <c r="F74" i="2" s="1"/>
  <c r="I74" i="2" s="1"/>
  <c r="G74" i="2"/>
  <c r="C75" i="2" l="1"/>
  <c r="D75" i="2" l="1"/>
  <c r="F75" i="2" s="1"/>
  <c r="I75" i="2" s="1"/>
  <c r="G75" i="2"/>
  <c r="C76" i="2" l="1"/>
  <c r="D76" i="2" l="1"/>
  <c r="F76" i="2" s="1"/>
  <c r="G76" i="2"/>
  <c r="I76" i="2" l="1"/>
  <c r="C77" i="2" s="1"/>
  <c r="D77" i="2" l="1"/>
  <c r="F77" i="2" s="1"/>
  <c r="G77" i="2"/>
  <c r="I77" i="2" l="1"/>
  <c r="C78" i="2" s="1"/>
  <c r="D78" i="2" l="1"/>
  <c r="F78" i="2" s="1"/>
  <c r="G78" i="2"/>
  <c r="I78" i="2" l="1"/>
  <c r="C79" i="2" s="1"/>
  <c r="D79" i="2" l="1"/>
  <c r="F79" i="2" s="1"/>
  <c r="G79" i="2"/>
  <c r="I79" i="2" l="1"/>
  <c r="C80" i="2" s="1"/>
  <c r="D80" i="2" l="1"/>
  <c r="F80" i="2" s="1"/>
  <c r="G80" i="2"/>
  <c r="I80" i="2" l="1"/>
  <c r="C81" i="2" s="1"/>
  <c r="D81" i="2" l="1"/>
  <c r="F81" i="2" s="1"/>
  <c r="G81" i="2"/>
  <c r="I81" i="2" l="1"/>
  <c r="C82" i="2" s="1"/>
  <c r="D82" i="2" l="1"/>
  <c r="F82" i="2" s="1"/>
  <c r="G82" i="2"/>
  <c r="I82" i="2" l="1"/>
  <c r="C83" i="2" s="1"/>
  <c r="D83" i="2" l="1"/>
  <c r="F83" i="2" s="1"/>
  <c r="G83" i="2"/>
  <c r="I83" i="2" l="1"/>
  <c r="C84" i="2" s="1"/>
  <c r="D84" i="2" l="1"/>
  <c r="F84" i="2" s="1"/>
  <c r="G84" i="2"/>
  <c r="I84" i="2" l="1"/>
  <c r="C85" i="2" s="1"/>
  <c r="D85" i="2" l="1"/>
  <c r="F85" i="2" s="1"/>
  <c r="G85" i="2"/>
  <c r="I85" i="2" l="1"/>
  <c r="C86" i="2" s="1"/>
  <c r="D86" i="2" l="1"/>
  <c r="F86" i="2" s="1"/>
  <c r="G86" i="2"/>
  <c r="I86" i="2" l="1"/>
  <c r="C87" i="2" s="1"/>
  <c r="D87" i="2" l="1"/>
  <c r="F87" i="2" s="1"/>
  <c r="G87" i="2"/>
  <c r="I87" i="2" l="1"/>
  <c r="C88" i="2" s="1"/>
  <c r="D88" i="2" l="1"/>
  <c r="F88" i="2" s="1"/>
  <c r="G88" i="2"/>
  <c r="I88" i="2" l="1"/>
  <c r="C89" i="2" s="1"/>
  <c r="D89" i="2" l="1"/>
  <c r="F89" i="2" s="1"/>
  <c r="G89" i="2"/>
  <c r="I89" i="2" l="1"/>
  <c r="C90" i="2" s="1"/>
  <c r="D90" i="2" l="1"/>
  <c r="F90" i="2" s="1"/>
  <c r="G90" i="2"/>
  <c r="I90" i="2" l="1"/>
  <c r="C91" i="2" s="1"/>
  <c r="D91" i="2" l="1"/>
  <c r="F91" i="2" s="1"/>
  <c r="G91" i="2"/>
  <c r="I91" i="2" l="1"/>
  <c r="C92" i="2" s="1"/>
  <c r="D92" i="2" l="1"/>
  <c r="F92" i="2" s="1"/>
  <c r="G92" i="2"/>
  <c r="I92" i="2" l="1"/>
  <c r="C93" i="2" s="1"/>
  <c r="D93" i="2" l="1"/>
  <c r="F93" i="2" s="1"/>
  <c r="G93" i="2"/>
  <c r="I93" i="2" l="1"/>
  <c r="C94" i="2" s="1"/>
  <c r="D94" i="2" l="1"/>
  <c r="F94" i="2" s="1"/>
  <c r="G94" i="2"/>
  <c r="I94" i="2" l="1"/>
  <c r="C95" i="2" s="1"/>
  <c r="D95" i="2" l="1"/>
  <c r="F95" i="2" s="1"/>
  <c r="G95" i="2"/>
  <c r="I95" i="2" l="1"/>
  <c r="C96" i="2" s="1"/>
  <c r="D96" i="2" l="1"/>
  <c r="F96" i="2" s="1"/>
  <c r="I96" i="2" s="1"/>
  <c r="G96" i="2"/>
  <c r="C97" i="2" l="1"/>
  <c r="D97" i="2" l="1"/>
  <c r="F97" i="2" s="1"/>
  <c r="I97" i="2" s="1"/>
  <c r="G97" i="2"/>
  <c r="C98" i="2" l="1"/>
  <c r="D98" i="2" l="1"/>
  <c r="F98" i="2" s="1"/>
  <c r="I98" i="2" s="1"/>
  <c r="G98" i="2"/>
  <c r="C99" i="2" l="1"/>
  <c r="D99" i="2" l="1"/>
  <c r="F99" i="2" s="1"/>
  <c r="I99" i="2" s="1"/>
  <c r="G99" i="2"/>
  <c r="C100" i="2" l="1"/>
  <c r="D100" i="2" l="1"/>
  <c r="F100" i="2" s="1"/>
  <c r="I100" i="2" s="1"/>
  <c r="G100" i="2"/>
  <c r="C101" i="2" l="1"/>
  <c r="D101" i="2" l="1"/>
  <c r="F101" i="2" s="1"/>
  <c r="I101" i="2" s="1"/>
  <c r="G101" i="2"/>
  <c r="C102" i="2" l="1"/>
  <c r="D102" i="2" l="1"/>
  <c r="F102" i="2" s="1"/>
  <c r="I102" i="2" s="1"/>
  <c r="G102" i="2"/>
  <c r="C103" i="2" l="1"/>
  <c r="D103" i="2" l="1"/>
  <c r="F103" i="2" s="1"/>
  <c r="I103" i="2" s="1"/>
  <c r="G103" i="2"/>
  <c r="C104" i="2" l="1"/>
  <c r="D104" i="2" l="1"/>
  <c r="F104" i="2" s="1"/>
  <c r="I104" i="2" s="1"/>
  <c r="G104" i="2"/>
  <c r="C105" i="2" l="1"/>
  <c r="D105" i="2" l="1"/>
  <c r="F105" i="2" s="1"/>
  <c r="I105" i="2" s="1"/>
  <c r="G105" i="2"/>
  <c r="C106" i="2" l="1"/>
  <c r="D106" i="2" l="1"/>
  <c r="F106" i="2" s="1"/>
  <c r="I106" i="2" s="1"/>
  <c r="G106" i="2"/>
  <c r="C107" i="2" l="1"/>
  <c r="D107" i="2" l="1"/>
  <c r="F107" i="2" s="1"/>
  <c r="I107" i="2" s="1"/>
  <c r="G107" i="2"/>
  <c r="C108" i="2" l="1"/>
  <c r="D108" i="2" l="1"/>
  <c r="F108" i="2" s="1"/>
  <c r="I108" i="2" s="1"/>
  <c r="G108" i="2"/>
  <c r="C109" i="2" l="1"/>
  <c r="D109" i="2" l="1"/>
  <c r="F109" i="2" s="1"/>
  <c r="I109" i="2" s="1"/>
  <c r="G109" i="2"/>
  <c r="C110" i="2" l="1"/>
  <c r="D110" i="2" l="1"/>
  <c r="F110" i="2" s="1"/>
  <c r="I110" i="2" s="1"/>
  <c r="G110" i="2"/>
  <c r="C111" i="2" l="1"/>
  <c r="D111" i="2" l="1"/>
  <c r="F111" i="2" s="1"/>
  <c r="I111" i="2" s="1"/>
  <c r="G111" i="2"/>
  <c r="C112" i="2" l="1"/>
  <c r="D112" i="2" l="1"/>
  <c r="F112" i="2" s="1"/>
  <c r="I112" i="2" s="1"/>
  <c r="G112" i="2"/>
  <c r="C113" i="2" l="1"/>
  <c r="D113" i="2" l="1"/>
  <c r="F113" i="2" s="1"/>
  <c r="I113" i="2" s="1"/>
  <c r="G113" i="2"/>
  <c r="C114" i="2" l="1"/>
  <c r="D114" i="2" l="1"/>
  <c r="F114" i="2" s="1"/>
  <c r="I114" i="2" s="1"/>
  <c r="G114" i="2"/>
  <c r="C115" i="2" l="1"/>
  <c r="D115" i="2" l="1"/>
  <c r="F115" i="2" s="1"/>
  <c r="I115" i="2" s="1"/>
  <c r="G115" i="2"/>
  <c r="C116" i="2" l="1"/>
  <c r="D116" i="2" l="1"/>
  <c r="F116" i="2" s="1"/>
  <c r="I116" i="2" s="1"/>
  <c r="G116" i="2"/>
  <c r="C117" i="2" l="1"/>
  <c r="D117" i="2" l="1"/>
  <c r="F117" i="2" s="1"/>
  <c r="I117" i="2" s="1"/>
  <c r="G117" i="2"/>
  <c r="C118" i="2" l="1"/>
  <c r="D118" i="2" l="1"/>
  <c r="F118" i="2" s="1"/>
  <c r="I118" i="2" s="1"/>
  <c r="G118" i="2"/>
  <c r="C119" i="2" l="1"/>
  <c r="D119" i="2" l="1"/>
  <c r="F119" i="2" s="1"/>
  <c r="I119" i="2" s="1"/>
  <c r="G119" i="2"/>
  <c r="C120" i="2" l="1"/>
  <c r="D120" i="2" l="1"/>
  <c r="F120" i="2" s="1"/>
  <c r="I120" i="2" s="1"/>
  <c r="G120" i="2"/>
  <c r="C121" i="2" l="1"/>
  <c r="D121" i="2" l="1"/>
  <c r="F121" i="2" s="1"/>
  <c r="I121" i="2" s="1"/>
  <c r="G121" i="2"/>
  <c r="C122" i="2" l="1"/>
  <c r="G122" i="2" l="1"/>
  <c r="D122" i="2"/>
  <c r="F122" i="2" s="1"/>
  <c r="I122" i="2" s="1"/>
  <c r="C123" i="2" l="1"/>
  <c r="G123" i="2" l="1"/>
  <c r="D123" i="2"/>
  <c r="F123" i="2" s="1"/>
  <c r="I123" i="2" s="1"/>
  <c r="C124" i="2" l="1"/>
  <c r="G124" i="2" l="1"/>
  <c r="D124" i="2"/>
  <c r="F124" i="2" s="1"/>
  <c r="I124" i="2" s="1"/>
  <c r="C125" i="2" l="1"/>
  <c r="G125" i="2" l="1"/>
  <c r="D125" i="2"/>
  <c r="F125" i="2" s="1"/>
  <c r="I125" i="2" s="1"/>
  <c r="C126" i="2" l="1"/>
  <c r="G126" i="2" l="1"/>
  <c r="D126" i="2"/>
  <c r="F126" i="2" s="1"/>
  <c r="I126" i="2" s="1"/>
  <c r="C127" i="2" l="1"/>
  <c r="G127" i="2" l="1"/>
  <c r="D127" i="2"/>
  <c r="F127" i="2" s="1"/>
  <c r="I127" i="2" s="1"/>
  <c r="C128" i="2" l="1"/>
  <c r="G128" i="2" l="1"/>
  <c r="D128" i="2"/>
  <c r="F128" i="2" s="1"/>
  <c r="I128" i="2" s="1"/>
  <c r="C129" i="2" l="1"/>
  <c r="G129" i="2" l="1"/>
  <c r="D129" i="2"/>
  <c r="F129" i="2" s="1"/>
  <c r="I129" i="2" s="1"/>
  <c r="C130" i="2" l="1"/>
  <c r="G130" i="2" l="1"/>
  <c r="D130" i="2"/>
  <c r="F130" i="2" s="1"/>
  <c r="I130" i="2" s="1"/>
  <c r="C131" i="2" l="1"/>
  <c r="G131" i="2" l="1"/>
  <c r="D131" i="2"/>
  <c r="F131" i="2" s="1"/>
  <c r="I131" i="2" s="1"/>
  <c r="C132" i="2" l="1"/>
  <c r="G132" i="2" l="1"/>
  <c r="D132" i="2"/>
  <c r="F132" i="2" s="1"/>
  <c r="I132" i="2" s="1"/>
  <c r="C133" i="2" l="1"/>
  <c r="G133" i="2" l="1"/>
  <c r="D133" i="2"/>
  <c r="F133" i="2" s="1"/>
  <c r="I133" i="2" s="1"/>
  <c r="C134" i="2" l="1"/>
  <c r="G134" i="2" l="1"/>
  <c r="D134" i="2"/>
  <c r="F134" i="2" s="1"/>
  <c r="I134" i="2" s="1"/>
  <c r="C135" i="2" l="1"/>
  <c r="G135" i="2" l="1"/>
  <c r="D135" i="2"/>
  <c r="F135" i="2" s="1"/>
  <c r="I135" i="2" s="1"/>
  <c r="C136" i="2" l="1"/>
  <c r="G136" i="2" l="1"/>
  <c r="D136" i="2"/>
  <c r="F136" i="2" s="1"/>
  <c r="I136" i="2" s="1"/>
  <c r="C137" i="2" l="1"/>
  <c r="G137" i="2" l="1"/>
  <c r="D137" i="2"/>
  <c r="F137" i="2" s="1"/>
  <c r="I137" i="2" s="1"/>
  <c r="C138" i="2" l="1"/>
  <c r="G138" i="2" l="1"/>
  <c r="D138" i="2"/>
  <c r="F138" i="2" s="1"/>
  <c r="I138" i="2" s="1"/>
  <c r="C139" i="2" l="1"/>
  <c r="G139" i="2" l="1"/>
  <c r="D139" i="2"/>
  <c r="F139" i="2" s="1"/>
  <c r="I139" i="2" s="1"/>
  <c r="C140" i="2" l="1"/>
  <c r="G140" i="2" l="1"/>
  <c r="D140" i="2"/>
  <c r="F140" i="2" s="1"/>
  <c r="I140" i="2" s="1"/>
  <c r="C141" i="2" l="1"/>
  <c r="G141" i="2" l="1"/>
  <c r="D141" i="2"/>
  <c r="F141" i="2" l="1"/>
  <c r="I141" i="2" s="1"/>
  <c r="C142" i="2" s="1"/>
  <c r="G142" i="2" l="1"/>
  <c r="D142" i="2"/>
  <c r="F142" i="2" l="1"/>
  <c r="I142" i="2" s="1"/>
  <c r="C143" i="2" s="1"/>
  <c r="G143" i="2" l="1"/>
  <c r="D143" i="2"/>
  <c r="F143" i="2" l="1"/>
  <c r="I143" i="2" s="1"/>
  <c r="C144" i="2" s="1"/>
  <c r="G144" i="2" l="1"/>
  <c r="D144" i="2"/>
  <c r="F144" i="2" l="1"/>
  <c r="I144" i="2" s="1"/>
  <c r="C145" i="2" s="1"/>
  <c r="G145" i="2" l="1"/>
  <c r="D145" i="2"/>
  <c r="F145" i="2" l="1"/>
  <c r="I145" i="2" s="1"/>
  <c r="C146" i="2" s="1"/>
  <c r="G146" i="2" l="1"/>
  <c r="D146" i="2"/>
  <c r="F146" i="2" l="1"/>
  <c r="I146" i="2" s="1"/>
  <c r="C147" i="2" s="1"/>
  <c r="G147" i="2" l="1"/>
  <c r="D147" i="2"/>
  <c r="F147" i="2" l="1"/>
  <c r="I147" i="2" s="1"/>
  <c r="C148" i="2" s="1"/>
  <c r="G148" i="2" l="1"/>
  <c r="D148" i="2"/>
  <c r="F148" i="2" l="1"/>
  <c r="I148" i="2" s="1"/>
  <c r="C149" i="2" s="1"/>
  <c r="G149" i="2" l="1"/>
  <c r="D149" i="2"/>
  <c r="F149" i="2" l="1"/>
  <c r="I149" i="2" s="1"/>
  <c r="C150" i="2" s="1"/>
  <c r="G150" i="2" l="1"/>
  <c r="D150" i="2"/>
  <c r="F150" i="2" s="1"/>
  <c r="I150" i="2" s="1"/>
  <c r="C151" i="2" l="1"/>
  <c r="G151" i="2" l="1"/>
  <c r="D151" i="2"/>
  <c r="F151" i="2" s="1"/>
  <c r="I151" i="2" s="1"/>
  <c r="C152" i="2" l="1"/>
  <c r="G152" i="2" l="1"/>
  <c r="D152" i="2"/>
  <c r="F152" i="2" l="1"/>
  <c r="I152" i="2" s="1"/>
  <c r="C153" i="2" s="1"/>
  <c r="G153" i="2" l="1"/>
  <c r="D153" i="2"/>
  <c r="F153" i="2" l="1"/>
  <c r="I153" i="2" s="1"/>
  <c r="C154" i="2" s="1"/>
  <c r="G154" i="2" l="1"/>
  <c r="D154" i="2"/>
  <c r="F154" i="2" l="1"/>
  <c r="I154" i="2" s="1"/>
  <c r="C155" i="2" s="1"/>
  <c r="G155" i="2" l="1"/>
  <c r="D155" i="2"/>
  <c r="F155" i="2" l="1"/>
  <c r="I155" i="2" s="1"/>
  <c r="C156" i="2" s="1"/>
  <c r="G156" i="2" l="1"/>
  <c r="D156" i="2"/>
  <c r="F156" i="2" l="1"/>
  <c r="I156" i="2" s="1"/>
  <c r="C157" i="2" s="1"/>
  <c r="G157" i="2" l="1"/>
  <c r="D157" i="2"/>
  <c r="F157" i="2" l="1"/>
  <c r="I157" i="2" s="1"/>
  <c r="C158" i="2" s="1"/>
  <c r="G158" i="2" l="1"/>
  <c r="D158" i="2"/>
  <c r="F158" i="2" l="1"/>
  <c r="I158" i="2" s="1"/>
  <c r="C159" i="2" s="1"/>
  <c r="G159" i="2" l="1"/>
  <c r="D159" i="2"/>
  <c r="F159" i="2" l="1"/>
  <c r="I159" i="2" s="1"/>
  <c r="C160" i="2" s="1"/>
  <c r="G160" i="2" l="1"/>
  <c r="D160" i="2"/>
  <c r="F160" i="2" l="1"/>
  <c r="I160" i="2" s="1"/>
  <c r="C161" i="2" s="1"/>
  <c r="G161" i="2" l="1"/>
  <c r="D161" i="2"/>
  <c r="F161" i="2" l="1"/>
  <c r="I161" i="2" s="1"/>
  <c r="C162" i="2" s="1"/>
  <c r="G162" i="2" l="1"/>
  <c r="D162" i="2"/>
  <c r="F162" i="2" l="1"/>
  <c r="I162" i="2" s="1"/>
  <c r="C163" i="2" s="1"/>
  <c r="G163" i="2" l="1"/>
  <c r="D163" i="2"/>
  <c r="F163" i="2" l="1"/>
  <c r="I163" i="2" s="1"/>
  <c r="C164" i="2" s="1"/>
  <c r="G164" i="2" l="1"/>
  <c r="D164" i="2"/>
  <c r="F164" i="2" l="1"/>
  <c r="I164" i="2" s="1"/>
  <c r="C165" i="2" s="1"/>
  <c r="G165" i="2" l="1"/>
  <c r="D165" i="2"/>
  <c r="F165" i="2" l="1"/>
  <c r="I165" i="2" s="1"/>
  <c r="C166" i="2" s="1"/>
  <c r="G166" i="2" l="1"/>
  <c r="D166" i="2"/>
  <c r="F166" i="2" l="1"/>
  <c r="I166" i="2" s="1"/>
  <c r="C167" i="2" s="1"/>
  <c r="G167" i="2" l="1"/>
  <c r="D167" i="2"/>
  <c r="F167" i="2" l="1"/>
  <c r="I167" i="2" s="1"/>
  <c r="C168" i="2" s="1"/>
  <c r="G168" i="2" l="1"/>
  <c r="D168" i="2"/>
  <c r="F168" i="2" l="1"/>
  <c r="I168" i="2" s="1"/>
  <c r="C169" i="2" s="1"/>
  <c r="G169" i="2" l="1"/>
  <c r="D169" i="2"/>
  <c r="F169" i="2" l="1"/>
  <c r="I169" i="2" s="1"/>
  <c r="C170" i="2" s="1"/>
  <c r="G170" i="2" l="1"/>
  <c r="D170" i="2"/>
  <c r="F170" i="2" l="1"/>
  <c r="I170" i="2" s="1"/>
  <c r="C171" i="2" s="1"/>
  <c r="G171" i="2" l="1"/>
  <c r="D171" i="2"/>
  <c r="F171" i="2" l="1"/>
  <c r="I171" i="2" s="1"/>
  <c r="C172" i="2" s="1"/>
  <c r="G172" i="2" l="1"/>
  <c r="D172" i="2"/>
  <c r="F172" i="2" l="1"/>
  <c r="I172" i="2" s="1"/>
  <c r="C173" i="2" s="1"/>
  <c r="G173" i="2" l="1"/>
  <c r="D173" i="2"/>
  <c r="F173" i="2" l="1"/>
  <c r="I173" i="2" s="1"/>
  <c r="C174" i="2" s="1"/>
  <c r="G174" i="2" l="1"/>
  <c r="D174" i="2"/>
  <c r="F174" i="2" l="1"/>
  <c r="I174" i="2" s="1"/>
  <c r="C175" i="2" s="1"/>
  <c r="G175" i="2" l="1"/>
  <c r="D175" i="2"/>
  <c r="F175" i="2" l="1"/>
  <c r="I175" i="2" s="1"/>
  <c r="C176" i="2" s="1"/>
  <c r="G176" i="2" l="1"/>
  <c r="D176" i="2"/>
  <c r="F176" i="2" l="1"/>
  <c r="I176" i="2" s="1"/>
  <c r="C177" i="2" s="1"/>
  <c r="G177" i="2" l="1"/>
  <c r="D177" i="2"/>
  <c r="F177" i="2" l="1"/>
  <c r="I177" i="2" s="1"/>
  <c r="C178" i="2" s="1"/>
  <c r="G178" i="2" l="1"/>
  <c r="D178" i="2"/>
  <c r="F178" i="2" l="1"/>
  <c r="I178" i="2" s="1"/>
  <c r="C179" i="2" s="1"/>
  <c r="G179" i="2" l="1"/>
  <c r="D179" i="2"/>
  <c r="F179" i="2" l="1"/>
  <c r="I179" i="2" s="1"/>
  <c r="C180" i="2" s="1"/>
  <c r="G180" i="2" l="1"/>
  <c r="D180" i="2"/>
  <c r="F180" i="2" l="1"/>
  <c r="I180" i="2" s="1"/>
  <c r="C181" i="2" s="1"/>
  <c r="G181" i="2" l="1"/>
  <c r="D181" i="2"/>
  <c r="F181" i="2" l="1"/>
  <c r="I181" i="2" s="1"/>
  <c r="C182" i="2" s="1"/>
  <c r="G182" i="2" l="1"/>
  <c r="D182" i="2"/>
  <c r="F182" i="2" l="1"/>
  <c r="I182" i="2" s="1"/>
  <c r="C183" i="2" s="1"/>
  <c r="G183" i="2" l="1"/>
  <c r="D183" i="2"/>
  <c r="F183" i="2" l="1"/>
  <c r="I183" i="2" s="1"/>
  <c r="C184" i="2" s="1"/>
  <c r="G184" i="2" l="1"/>
  <c r="D184" i="2"/>
  <c r="F184" i="2" s="1"/>
  <c r="I184" i="2" s="1"/>
  <c r="C185" i="2" l="1"/>
  <c r="G185" i="2" l="1"/>
  <c r="D185" i="2"/>
  <c r="F185" i="2" s="1"/>
  <c r="I185" i="2" s="1"/>
  <c r="C186" i="2" l="1"/>
  <c r="G186" i="2" l="1"/>
  <c r="D186" i="2"/>
  <c r="F186" i="2" s="1"/>
  <c r="I186" i="2" s="1"/>
  <c r="C187" i="2" l="1"/>
  <c r="G187" i="2" l="1"/>
  <c r="D187" i="2"/>
  <c r="F187" i="2" s="1"/>
  <c r="I187" i="2" s="1"/>
  <c r="C188" i="2" l="1"/>
  <c r="G188" i="2" l="1"/>
  <c r="D188" i="2"/>
  <c r="F188" i="2" s="1"/>
  <c r="I188" i="2" s="1"/>
  <c r="C189" i="2" l="1"/>
  <c r="G189" i="2" l="1"/>
  <c r="D189" i="2"/>
  <c r="F189" i="2" s="1"/>
  <c r="I189" i="2" s="1"/>
  <c r="C190" i="2" l="1"/>
  <c r="G190" i="2" l="1"/>
  <c r="D190" i="2"/>
  <c r="F190" i="2" s="1"/>
  <c r="I190" i="2" s="1"/>
  <c r="C191" i="2" l="1"/>
  <c r="G191" i="2" l="1"/>
  <c r="D191" i="2"/>
  <c r="F191" i="2" s="1"/>
  <c r="I191" i="2" s="1"/>
  <c r="C192" i="2" l="1"/>
  <c r="G192" i="2" l="1"/>
  <c r="D192" i="2"/>
  <c r="F192" i="2" s="1"/>
  <c r="I192" i="2" s="1"/>
  <c r="C193" i="2" l="1"/>
  <c r="G193" i="2" l="1"/>
  <c r="D193" i="2"/>
  <c r="F193" i="2" s="1"/>
  <c r="I193" i="2" s="1"/>
  <c r="C194" i="2" l="1"/>
  <c r="G194" i="2" l="1"/>
  <c r="D194" i="2"/>
  <c r="F194" i="2" s="1"/>
  <c r="I194" i="2" s="1"/>
  <c r="C195" i="2" l="1"/>
  <c r="G195" i="2" l="1"/>
  <c r="D195" i="2"/>
  <c r="F195" i="2" s="1"/>
  <c r="I195" i="2" s="1"/>
  <c r="C196" i="2" l="1"/>
  <c r="G196" i="2" l="1"/>
  <c r="D196" i="2"/>
  <c r="F196" i="2" s="1"/>
  <c r="I196" i="2" s="1"/>
  <c r="C197" i="2" l="1"/>
  <c r="G197" i="2" l="1"/>
  <c r="D197" i="2"/>
  <c r="F197" i="2" s="1"/>
  <c r="I197" i="2" s="1"/>
  <c r="C198" i="2" l="1"/>
  <c r="G198" i="2" l="1"/>
  <c r="D198" i="2"/>
  <c r="F198" i="2" s="1"/>
  <c r="I198" i="2" s="1"/>
  <c r="C199" i="2" l="1"/>
  <c r="G199" i="2" l="1"/>
  <c r="D199" i="2"/>
  <c r="F199" i="2" s="1"/>
  <c r="I199" i="2" s="1"/>
  <c r="C200" i="2" l="1"/>
  <c r="G200" i="2" l="1"/>
  <c r="D200" i="2"/>
  <c r="F200" i="2" s="1"/>
  <c r="I200" i="2" s="1"/>
  <c r="C201" i="2" l="1"/>
  <c r="G201" i="2" l="1"/>
  <c r="D201" i="2"/>
  <c r="F201" i="2" s="1"/>
  <c r="I201" i="2" s="1"/>
  <c r="C202" i="2" l="1"/>
  <c r="G202" i="2" l="1"/>
  <c r="D202" i="2"/>
  <c r="F202" i="2" s="1"/>
  <c r="I202" i="2" s="1"/>
  <c r="C203" i="2" l="1"/>
  <c r="G203" i="2" l="1"/>
  <c r="D203" i="2"/>
  <c r="F203" i="2" s="1"/>
  <c r="I203" i="2" s="1"/>
  <c r="C204" i="2" l="1"/>
  <c r="G204" i="2" l="1"/>
  <c r="D204" i="2"/>
  <c r="F204" i="2" s="1"/>
  <c r="I204" i="2" s="1"/>
  <c r="C205" i="2" l="1"/>
  <c r="G205" i="2" l="1"/>
  <c r="D205" i="2"/>
  <c r="F205" i="2" s="1"/>
  <c r="I205" i="2" s="1"/>
  <c r="C206" i="2" l="1"/>
  <c r="G206" i="2" l="1"/>
  <c r="D206" i="2"/>
  <c r="F206" i="2" s="1"/>
  <c r="I206" i="2" s="1"/>
  <c r="C207" i="2" l="1"/>
  <c r="G207" i="2" l="1"/>
  <c r="D207" i="2"/>
  <c r="F207" i="2" s="1"/>
  <c r="I207" i="2" s="1"/>
  <c r="C208" i="2" l="1"/>
  <c r="G208" i="2" l="1"/>
  <c r="D208" i="2"/>
  <c r="F208" i="2" s="1"/>
  <c r="I208" i="2" s="1"/>
  <c r="C209" i="2" l="1"/>
  <c r="G209" i="2" l="1"/>
  <c r="D209" i="2"/>
  <c r="F209" i="2" s="1"/>
  <c r="I209" i="2" s="1"/>
  <c r="C210" i="2" l="1"/>
  <c r="G210" i="2" l="1"/>
  <c r="D210" i="2"/>
  <c r="F210" i="2" s="1"/>
  <c r="I210" i="2" s="1"/>
  <c r="C211" i="2" l="1"/>
  <c r="G211" i="2" l="1"/>
  <c r="D211" i="2"/>
  <c r="F211" i="2" s="1"/>
  <c r="I211" i="2" s="1"/>
  <c r="C212" i="2" l="1"/>
  <c r="G212" i="2" l="1"/>
  <c r="D212" i="2"/>
  <c r="F212" i="2" s="1"/>
  <c r="I212" i="2" s="1"/>
  <c r="C213" i="2" l="1"/>
  <c r="G213" i="2" l="1"/>
  <c r="D213" i="2"/>
  <c r="F213" i="2" s="1"/>
  <c r="I213" i="2" s="1"/>
  <c r="C214" i="2" l="1"/>
  <c r="G214" i="2" l="1"/>
  <c r="D214" i="2"/>
  <c r="F214" i="2" s="1"/>
  <c r="I214" i="2" s="1"/>
  <c r="C215" i="2" l="1"/>
  <c r="G215" i="2" l="1"/>
  <c r="D215" i="2"/>
  <c r="F215" i="2" s="1"/>
  <c r="I215" i="2" s="1"/>
  <c r="C216" i="2" l="1"/>
  <c r="G216" i="2" l="1"/>
  <c r="D216" i="2"/>
  <c r="F216" i="2" s="1"/>
  <c r="I216" i="2" s="1"/>
  <c r="C217" i="2" l="1"/>
  <c r="G217" i="2" l="1"/>
  <c r="D217" i="2"/>
  <c r="F217" i="2" s="1"/>
  <c r="I217" i="2" s="1"/>
  <c r="C218" i="2" l="1"/>
  <c r="G218" i="2" l="1"/>
  <c r="D218" i="2"/>
  <c r="F218" i="2" s="1"/>
  <c r="I218" i="2" s="1"/>
  <c r="C219" i="2" l="1"/>
  <c r="G219" i="2" l="1"/>
  <c r="D219" i="2"/>
  <c r="F219" i="2" s="1"/>
  <c r="I219" i="2" s="1"/>
  <c r="C220" i="2" l="1"/>
  <c r="G220" i="2" l="1"/>
  <c r="D220" i="2"/>
  <c r="F220" i="2" s="1"/>
  <c r="I220" i="2" s="1"/>
  <c r="C221" i="2" l="1"/>
  <c r="G221" i="2" l="1"/>
  <c r="D221" i="2"/>
  <c r="F221" i="2" s="1"/>
  <c r="I221" i="2" s="1"/>
  <c r="C222" i="2" l="1"/>
  <c r="G222" i="2" l="1"/>
  <c r="D222" i="2"/>
  <c r="F222" i="2" s="1"/>
  <c r="I222" i="2" s="1"/>
  <c r="C223" i="2" l="1"/>
  <c r="G223" i="2" l="1"/>
  <c r="D223" i="2"/>
  <c r="F223" i="2" s="1"/>
  <c r="I223" i="2" s="1"/>
  <c r="C224" i="2" l="1"/>
  <c r="G224" i="2" l="1"/>
  <c r="D224" i="2"/>
  <c r="F224" i="2" s="1"/>
  <c r="I224" i="2" s="1"/>
  <c r="C225" i="2" l="1"/>
  <c r="G225" i="2" l="1"/>
  <c r="D225" i="2"/>
  <c r="F225" i="2" l="1"/>
  <c r="I225" i="2" s="1"/>
  <c r="C226" i="2" s="1"/>
  <c r="G226" i="2" l="1"/>
  <c r="D226" i="2"/>
  <c r="F226" i="2" l="1"/>
  <c r="I226" i="2" s="1"/>
  <c r="C227" i="2" s="1"/>
  <c r="G227" i="2" l="1"/>
  <c r="D227" i="2"/>
  <c r="F227" i="2" l="1"/>
  <c r="I227" i="2" s="1"/>
  <c r="C228" i="2" s="1"/>
  <c r="G228" i="2" l="1"/>
  <c r="D228" i="2"/>
  <c r="F228" i="2" l="1"/>
  <c r="I228" i="2" s="1"/>
  <c r="C229" i="2" s="1"/>
  <c r="G229" i="2" l="1"/>
  <c r="D229" i="2"/>
  <c r="F229" i="2" l="1"/>
  <c r="I229" i="2" s="1"/>
  <c r="C230" i="2" s="1"/>
  <c r="G230" i="2" l="1"/>
  <c r="D230" i="2"/>
  <c r="F230" i="2" l="1"/>
  <c r="I230" i="2" s="1"/>
  <c r="C231" i="2" s="1"/>
  <c r="G231" i="2" l="1"/>
  <c r="D231" i="2"/>
  <c r="F231" i="2" l="1"/>
  <c r="I231" i="2" s="1"/>
  <c r="C232" i="2" s="1"/>
  <c r="G232" i="2" l="1"/>
  <c r="D232" i="2"/>
  <c r="F232" i="2" l="1"/>
  <c r="I232" i="2" s="1"/>
  <c r="C233" i="2" s="1"/>
  <c r="G233" i="2" l="1"/>
  <c r="D233" i="2"/>
  <c r="F233" i="2" l="1"/>
  <c r="I233" i="2" s="1"/>
  <c r="C234" i="2" s="1"/>
  <c r="G234" i="2" l="1"/>
  <c r="D234" i="2"/>
  <c r="F234" i="2" l="1"/>
  <c r="I234" i="2" s="1"/>
  <c r="C235" i="2" s="1"/>
  <c r="G235" i="2" l="1"/>
  <c r="D235" i="2"/>
  <c r="F235" i="2" l="1"/>
  <c r="I235" i="2" s="1"/>
  <c r="C236" i="2" s="1"/>
  <c r="G236" i="2" l="1"/>
  <c r="D236" i="2"/>
  <c r="F236" i="2" l="1"/>
  <c r="I236" i="2" s="1"/>
  <c r="C237" i="2" s="1"/>
  <c r="G237" i="2" l="1"/>
  <c r="D237" i="2"/>
  <c r="F237" i="2" l="1"/>
  <c r="I237" i="2" s="1"/>
  <c r="C238" i="2" s="1"/>
  <c r="G238" i="2" l="1"/>
  <c r="D238" i="2"/>
  <c r="F238" i="2" l="1"/>
  <c r="I238" i="2" s="1"/>
  <c r="C239" i="2" s="1"/>
  <c r="G239" i="2" l="1"/>
  <c r="D239" i="2"/>
  <c r="F239" i="2" l="1"/>
  <c r="I239" i="2" s="1"/>
  <c r="C240" i="2" s="1"/>
  <c r="G240" i="2" l="1"/>
  <c r="D240" i="2"/>
  <c r="F240" i="2" l="1"/>
  <c r="I240" i="2" s="1"/>
  <c r="C241" i="2" s="1"/>
  <c r="G241" i="2" l="1"/>
  <c r="D241" i="2"/>
  <c r="F241" i="2" l="1"/>
  <c r="I241" i="2" s="1"/>
  <c r="C242" i="2" s="1"/>
  <c r="G242" i="2" l="1"/>
  <c r="D242" i="2"/>
  <c r="F242" i="2" l="1"/>
  <c r="I242" i="2" s="1"/>
  <c r="C243" i="2" s="1"/>
  <c r="G243" i="2" l="1"/>
  <c r="D243" i="2"/>
  <c r="F243" i="2" l="1"/>
  <c r="I243" i="2" s="1"/>
  <c r="C244" i="2" s="1"/>
  <c r="G244" i="2" l="1"/>
  <c r="D244" i="2"/>
  <c r="F244" i="2" l="1"/>
  <c r="I244" i="2" s="1"/>
  <c r="C245" i="2" s="1"/>
  <c r="G245" i="2" l="1"/>
  <c r="D245" i="2"/>
  <c r="F245" i="2" l="1"/>
  <c r="I245" i="2" s="1"/>
  <c r="C246" i="2" s="1"/>
  <c r="G246" i="2" l="1"/>
  <c r="D246" i="2"/>
  <c r="F246" i="2" l="1"/>
  <c r="I246" i="2" s="1"/>
  <c r="C247" i="2" s="1"/>
  <c r="G247" i="2" l="1"/>
  <c r="D247" i="2"/>
  <c r="F247" i="2" l="1"/>
  <c r="I247" i="2" s="1"/>
  <c r="C248" i="2" s="1"/>
  <c r="G248" i="2" l="1"/>
  <c r="D248" i="2"/>
  <c r="F248" i="2" l="1"/>
  <c r="I248" i="2" s="1"/>
  <c r="C249" i="2" s="1"/>
  <c r="G249" i="2" l="1"/>
  <c r="D249" i="2"/>
  <c r="F249" i="2" l="1"/>
  <c r="I249" i="2" s="1"/>
  <c r="C250" i="2" s="1"/>
  <c r="G250" i="2" l="1"/>
  <c r="D250" i="2"/>
  <c r="F250" i="2" s="1"/>
  <c r="I250" i="2" l="1"/>
  <c r="C251" i="2" l="1"/>
  <c r="G251" i="2" l="1"/>
  <c r="D251" i="2"/>
  <c r="F251" i="2" l="1"/>
  <c r="I251" i="2" s="1"/>
  <c r="C252" i="2" s="1"/>
  <c r="G252" i="2" l="1"/>
  <c r="D252" i="2"/>
  <c r="F252" i="2" l="1"/>
  <c r="I252" i="2" s="1"/>
  <c r="C253" i="2" s="1"/>
  <c r="G253" i="2" l="1"/>
  <c r="D253" i="2"/>
  <c r="F253" i="2" l="1"/>
  <c r="I253" i="2" s="1"/>
  <c r="C254" i="2" s="1"/>
  <c r="G254" i="2" l="1"/>
  <c r="D254" i="2"/>
  <c r="F254" i="2" l="1"/>
  <c r="I254" i="2" s="1"/>
  <c r="C255" i="2" s="1"/>
  <c r="G255" i="2" l="1"/>
  <c r="D255" i="2"/>
  <c r="F255" i="2" l="1"/>
  <c r="I255" i="2" s="1"/>
  <c r="C256" i="2" s="1"/>
  <c r="G256" i="2" l="1"/>
  <c r="D256" i="2"/>
  <c r="F256" i="2" l="1"/>
  <c r="I256" i="2" s="1"/>
  <c r="C257" i="2" s="1"/>
  <c r="G257" i="2" l="1"/>
  <c r="D257" i="2"/>
  <c r="F257" i="2" s="1"/>
  <c r="I257" i="2" l="1"/>
  <c r="C258" i="2" l="1"/>
  <c r="G258" i="2" l="1"/>
  <c r="D258" i="2"/>
  <c r="F258" i="2" l="1"/>
  <c r="I258" i="2" s="1"/>
  <c r="C259" i="2" s="1"/>
  <c r="G259" i="2" l="1"/>
  <c r="D259" i="2"/>
  <c r="F259" i="2" l="1"/>
  <c r="I259" i="2" s="1"/>
  <c r="C260" i="2" s="1"/>
  <c r="G260" i="2" l="1"/>
  <c r="D260" i="2"/>
  <c r="F260" i="2" l="1"/>
  <c r="I260" i="2" s="1"/>
  <c r="C261" i="2" s="1"/>
  <c r="G261" i="2" l="1"/>
  <c r="D261" i="2"/>
  <c r="F261" i="2" l="1"/>
  <c r="I261" i="2" s="1"/>
  <c r="C262" i="2" s="1"/>
  <c r="G262" i="2" l="1"/>
  <c r="D262" i="2"/>
  <c r="F262" i="2" l="1"/>
  <c r="I262" i="2" s="1"/>
  <c r="C263" i="2" s="1"/>
  <c r="G263" i="2" l="1"/>
  <c r="D263" i="2"/>
  <c r="F263" i="2" l="1"/>
  <c r="I263" i="2" s="1"/>
  <c r="C264" i="2" s="1"/>
  <c r="G264" i="2" l="1"/>
  <c r="D264" i="2"/>
  <c r="F264" i="2" l="1"/>
  <c r="I264" i="2" s="1"/>
  <c r="C265" i="2" s="1"/>
  <c r="G265" i="2" l="1"/>
  <c r="D265" i="2"/>
  <c r="F265" i="2" l="1"/>
  <c r="I265" i="2" s="1"/>
  <c r="C266" i="2" s="1"/>
  <c r="G266" i="2" l="1"/>
  <c r="D266" i="2"/>
  <c r="F266" i="2" l="1"/>
  <c r="I266" i="2" s="1"/>
  <c r="C267" i="2" s="1"/>
  <c r="G267" i="2" l="1"/>
  <c r="D267" i="2"/>
  <c r="F267" i="2" l="1"/>
  <c r="I267" i="2" s="1"/>
  <c r="C268" i="2" s="1"/>
  <c r="G268" i="2" l="1"/>
  <c r="D268" i="2"/>
  <c r="F268" i="2" l="1"/>
  <c r="I268" i="2" s="1"/>
  <c r="C269" i="2" s="1"/>
  <c r="G269" i="2" l="1"/>
  <c r="D269" i="2"/>
  <c r="F269" i="2" l="1"/>
  <c r="I269" i="2" s="1"/>
  <c r="C270" i="2" s="1"/>
  <c r="G270" i="2" l="1"/>
  <c r="D270" i="2"/>
  <c r="F270" i="2" l="1"/>
  <c r="I270" i="2" s="1"/>
  <c r="C271" i="2" s="1"/>
  <c r="G271" i="2" l="1"/>
  <c r="D271" i="2"/>
  <c r="F271" i="2" l="1"/>
  <c r="I271" i="2" s="1"/>
  <c r="C272" i="2" s="1"/>
  <c r="G272" i="2" l="1"/>
  <c r="D272" i="2"/>
  <c r="F272" i="2" l="1"/>
  <c r="I272" i="2" s="1"/>
  <c r="C273" i="2" s="1"/>
  <c r="G273" i="2" l="1"/>
  <c r="D273" i="2"/>
  <c r="F273" i="2" l="1"/>
  <c r="I273" i="2" s="1"/>
  <c r="C274" i="2" s="1"/>
  <c r="G274" i="2" l="1"/>
  <c r="D274" i="2"/>
  <c r="F274" i="2" l="1"/>
  <c r="I274" i="2" s="1"/>
  <c r="C275" i="2" s="1"/>
  <c r="G275" i="2" l="1"/>
  <c r="D275" i="2"/>
  <c r="F275" i="2" l="1"/>
  <c r="I275" i="2" s="1"/>
  <c r="C276" i="2" s="1"/>
  <c r="G276" i="2" l="1"/>
  <c r="D276" i="2"/>
  <c r="F276" i="2" l="1"/>
  <c r="I276" i="2" s="1"/>
  <c r="C277" i="2" s="1"/>
  <c r="G277" i="2" l="1"/>
  <c r="D277" i="2"/>
  <c r="F277" i="2" s="1"/>
  <c r="I277" i="2" l="1"/>
  <c r="C278" i="2" l="1"/>
  <c r="G278" i="2" l="1"/>
  <c r="D278" i="2"/>
  <c r="F278" i="2" l="1"/>
  <c r="I278" i="2" s="1"/>
  <c r="C279" i="2" s="1"/>
  <c r="G279" i="2" l="1"/>
  <c r="D279" i="2"/>
  <c r="F279" i="2" l="1"/>
  <c r="I279" i="2" s="1"/>
  <c r="C280" i="2" s="1"/>
  <c r="G280" i="2" l="1"/>
  <c r="D280" i="2"/>
  <c r="F280" i="2" l="1"/>
  <c r="I280" i="2" s="1"/>
  <c r="C281" i="2" s="1"/>
  <c r="G281" i="2" l="1"/>
  <c r="D281" i="2"/>
  <c r="F281" i="2" l="1"/>
  <c r="I281" i="2" s="1"/>
  <c r="C282" i="2" s="1"/>
  <c r="G282" i="2" l="1"/>
  <c r="D282" i="2"/>
  <c r="F282" i="2" l="1"/>
  <c r="I282" i="2" s="1"/>
  <c r="C283" i="2" s="1"/>
  <c r="G283" i="2" l="1"/>
  <c r="D283" i="2"/>
  <c r="F283" i="2" l="1"/>
  <c r="I283" i="2" s="1"/>
  <c r="C284" i="2" s="1"/>
  <c r="G284" i="2" l="1"/>
  <c r="D284" i="2"/>
  <c r="F284" i="2" l="1"/>
  <c r="I284" i="2" s="1"/>
  <c r="C285" i="2" s="1"/>
  <c r="G285" i="2" l="1"/>
  <c r="D285" i="2"/>
  <c r="F285" i="2" l="1"/>
  <c r="I285" i="2" s="1"/>
  <c r="C286" i="2" s="1"/>
  <c r="G286" i="2" l="1"/>
  <c r="D286" i="2"/>
  <c r="F286" i="2" l="1"/>
  <c r="I286" i="2" s="1"/>
  <c r="C287" i="2" s="1"/>
  <c r="G287" i="2" l="1"/>
  <c r="D287" i="2"/>
  <c r="F287" i="2" l="1"/>
  <c r="I287" i="2" s="1"/>
  <c r="C288" i="2" s="1"/>
  <c r="G288" i="2" l="1"/>
  <c r="D288" i="2"/>
  <c r="F288" i="2" l="1"/>
  <c r="I288" i="2" s="1"/>
  <c r="C289" i="2" s="1"/>
  <c r="G289" i="2" l="1"/>
  <c r="D289" i="2"/>
  <c r="F289" i="2" l="1"/>
  <c r="I289" i="2" s="1"/>
  <c r="C290" i="2" s="1"/>
  <c r="G290" i="2" l="1"/>
  <c r="D290" i="2"/>
  <c r="F290" i="2" l="1"/>
  <c r="I290" i="2" s="1"/>
  <c r="C291" i="2" s="1"/>
  <c r="G291" i="2" l="1"/>
  <c r="D291" i="2"/>
  <c r="F291" i="2" l="1"/>
  <c r="I291" i="2" s="1"/>
  <c r="C292" i="2" s="1"/>
  <c r="G292" i="2" l="1"/>
  <c r="D292" i="2"/>
  <c r="F292" i="2" l="1"/>
  <c r="I292" i="2" s="1"/>
  <c r="C293" i="2" s="1"/>
  <c r="G293" i="2" l="1"/>
  <c r="D293" i="2"/>
  <c r="F293" i="2" l="1"/>
  <c r="I293" i="2" s="1"/>
  <c r="C294" i="2" s="1"/>
  <c r="G294" i="2" l="1"/>
  <c r="D294" i="2"/>
  <c r="F294" i="2" l="1"/>
  <c r="I294" i="2" s="1"/>
  <c r="C295" i="2" s="1"/>
  <c r="G295" i="2" l="1"/>
  <c r="D295" i="2"/>
  <c r="F295" i="2" l="1"/>
  <c r="I295" i="2" s="1"/>
  <c r="C296" i="2" s="1"/>
  <c r="G296" i="2" l="1"/>
  <c r="D296" i="2"/>
  <c r="F296" i="2" l="1"/>
  <c r="I296" i="2" s="1"/>
  <c r="C297" i="2" s="1"/>
  <c r="G297" i="2" l="1"/>
  <c r="D297" i="2"/>
  <c r="F297" i="2" l="1"/>
  <c r="I297" i="2" s="1"/>
  <c r="C298" i="2" s="1"/>
  <c r="G298" i="2" l="1"/>
  <c r="D298" i="2"/>
  <c r="F298" i="2" l="1"/>
  <c r="I298" i="2" s="1"/>
  <c r="C299" i="2" s="1"/>
  <c r="G299" i="2" l="1"/>
  <c r="D299" i="2"/>
  <c r="F299" i="2" s="1"/>
  <c r="I299" i="2" l="1"/>
  <c r="C300" i="2" s="1"/>
  <c r="G300" i="2" l="1"/>
  <c r="D300" i="2"/>
  <c r="F300" i="2" l="1"/>
  <c r="I300" i="2" s="1"/>
  <c r="C301" i="2" s="1"/>
  <c r="G301" i="2" l="1"/>
  <c r="D301" i="2"/>
  <c r="F301" i="2" l="1"/>
  <c r="I301" i="2" s="1"/>
  <c r="C302" i="2" s="1"/>
  <c r="G302" i="2" l="1"/>
  <c r="D302" i="2"/>
  <c r="F302" i="2" s="1"/>
  <c r="I302" i="2" l="1"/>
  <c r="C303" i="2" s="1"/>
  <c r="G303" i="2" l="1"/>
  <c r="D303" i="2"/>
  <c r="F303" i="2" s="1"/>
  <c r="I303" i="2" l="1"/>
  <c r="C304" i="2" s="1"/>
  <c r="G304" i="2" l="1"/>
  <c r="D304" i="2"/>
  <c r="F304" i="2" s="1"/>
  <c r="I304" i="2" l="1"/>
  <c r="C305" i="2" s="1"/>
  <c r="G305" i="2" l="1"/>
  <c r="D305" i="2"/>
  <c r="F305" i="2" s="1"/>
  <c r="I305" i="2" l="1"/>
  <c r="C306" i="2" s="1"/>
  <c r="G306" i="2" l="1"/>
  <c r="D306" i="2"/>
  <c r="F306" i="2" s="1"/>
  <c r="I306" i="2" l="1"/>
  <c r="C307" i="2" s="1"/>
  <c r="G307" i="2" l="1"/>
  <c r="D307" i="2"/>
  <c r="F307" i="2" s="1"/>
  <c r="I307" i="2" l="1"/>
  <c r="C308" i="2" s="1"/>
  <c r="G308" i="2" l="1"/>
  <c r="D308" i="2"/>
  <c r="F308" i="2" s="1"/>
  <c r="I308" i="2" l="1"/>
  <c r="C309" i="2" s="1"/>
  <c r="G309" i="2" l="1"/>
  <c r="D309" i="2"/>
  <c r="F309" i="2" s="1"/>
  <c r="I309" i="2" l="1"/>
  <c r="C310" i="2" s="1"/>
  <c r="G310" i="2" l="1"/>
  <c r="D310" i="2"/>
  <c r="F310" i="2" s="1"/>
  <c r="I310" i="2" l="1"/>
  <c r="C311" i="2" s="1"/>
  <c r="G311" i="2" l="1"/>
  <c r="D311" i="2"/>
  <c r="F311" i="2" s="1"/>
  <c r="I311" i="2" l="1"/>
  <c r="C312" i="2" s="1"/>
  <c r="G312" i="2" l="1"/>
  <c r="D312" i="2"/>
  <c r="F312" i="2" s="1"/>
  <c r="I312" i="2" l="1"/>
  <c r="C313" i="2" s="1"/>
  <c r="G313" i="2" l="1"/>
  <c r="D313" i="2"/>
  <c r="F313" i="2" s="1"/>
  <c r="I313" i="2" l="1"/>
  <c r="C314" i="2" s="1"/>
  <c r="G314" i="2" l="1"/>
  <c r="D314" i="2"/>
  <c r="F314" i="2" s="1"/>
  <c r="I314" i="2" l="1"/>
  <c r="C315" i="2" s="1"/>
  <c r="G315" i="2" l="1"/>
  <c r="D315" i="2"/>
  <c r="F315" i="2" s="1"/>
  <c r="I315" i="2" l="1"/>
  <c r="C316" i="2" s="1"/>
  <c r="G316" i="2" l="1"/>
  <c r="D316" i="2"/>
  <c r="F316" i="2" s="1"/>
  <c r="I316" i="2" l="1"/>
  <c r="C317" i="2" s="1"/>
  <c r="G317" i="2" l="1"/>
  <c r="D317" i="2"/>
  <c r="F317" i="2" s="1"/>
  <c r="I317" i="2" l="1"/>
  <c r="C318" i="2" s="1"/>
  <c r="G318" i="2" l="1"/>
  <c r="D318" i="2"/>
  <c r="F318" i="2" s="1"/>
  <c r="I318" i="2" l="1"/>
  <c r="C319" i="2" s="1"/>
  <c r="G319" i="2" l="1"/>
  <c r="D319" i="2"/>
  <c r="F319" i="2" s="1"/>
  <c r="I319" i="2" l="1"/>
  <c r="C320" i="2" s="1"/>
  <c r="G320" i="2" l="1"/>
  <c r="D320" i="2"/>
  <c r="F320" i="2" s="1"/>
  <c r="I320" i="2" l="1"/>
  <c r="C321" i="2" s="1"/>
  <c r="G321" i="2" l="1"/>
  <c r="D321" i="2"/>
  <c r="F321" i="2" s="1"/>
  <c r="I321" i="2" l="1"/>
  <c r="C322" i="2" s="1"/>
  <c r="G322" i="2" l="1"/>
  <c r="D322" i="2"/>
  <c r="F322" i="2" s="1"/>
  <c r="I322" i="2" l="1"/>
  <c r="C323" i="2" s="1"/>
  <c r="G323" i="2" l="1"/>
  <c r="D323" i="2"/>
  <c r="F323" i="2" s="1"/>
  <c r="I323" i="2" l="1"/>
  <c r="C324" i="2" s="1"/>
  <c r="G324" i="2" l="1"/>
  <c r="D324" i="2"/>
  <c r="F324" i="2" s="1"/>
  <c r="I324" i="2" l="1"/>
  <c r="C325" i="2" s="1"/>
  <c r="G325" i="2" l="1"/>
  <c r="D325" i="2"/>
  <c r="F325" i="2" s="1"/>
  <c r="I325" i="2" l="1"/>
  <c r="C326" i="2" s="1"/>
  <c r="G326" i="2" l="1"/>
  <c r="D326" i="2"/>
  <c r="F326" i="2" s="1"/>
  <c r="I326" i="2" l="1"/>
  <c r="C327" i="2" s="1"/>
  <c r="G327" i="2" l="1"/>
  <c r="D327" i="2"/>
  <c r="F327" i="2" s="1"/>
  <c r="I327" i="2" l="1"/>
  <c r="C328" i="2" s="1"/>
  <c r="G328" i="2" l="1"/>
  <c r="D328" i="2"/>
  <c r="F328" i="2" s="1"/>
  <c r="I328" i="2" l="1"/>
  <c r="C329" i="2" s="1"/>
  <c r="G329" i="2" l="1"/>
  <c r="D329" i="2"/>
  <c r="F329" i="2" s="1"/>
  <c r="I329" i="2" l="1"/>
  <c r="C330" i="2" s="1"/>
  <c r="G330" i="2" l="1"/>
  <c r="D330" i="2"/>
  <c r="F330" i="2" s="1"/>
  <c r="I330" i="2" l="1"/>
  <c r="C331" i="2" s="1"/>
  <c r="G331" i="2" l="1"/>
  <c r="D331" i="2"/>
  <c r="F331" i="2" s="1"/>
  <c r="I331" i="2" l="1"/>
  <c r="C332" i="2" s="1"/>
  <c r="G332" i="2" l="1"/>
  <c r="D332" i="2"/>
  <c r="F332" i="2" s="1"/>
  <c r="I332" i="2" l="1"/>
  <c r="C333" i="2" s="1"/>
  <c r="G333" i="2" l="1"/>
  <c r="D333" i="2"/>
  <c r="F333" i="2" s="1"/>
  <c r="I333" i="2" l="1"/>
  <c r="C334" i="2" s="1"/>
  <c r="G334" i="2" l="1"/>
  <c r="D334" i="2"/>
  <c r="F334" i="2" l="1"/>
  <c r="I334" i="2" s="1"/>
  <c r="C335" i="2" s="1"/>
  <c r="G335" i="2" l="1"/>
  <c r="D335" i="2"/>
  <c r="F335" i="2" l="1"/>
  <c r="I335" i="2" s="1"/>
  <c r="C336" i="2" s="1"/>
  <c r="G336" i="2" l="1"/>
  <c r="D336" i="2"/>
  <c r="F336" i="2" l="1"/>
  <c r="I336" i="2" s="1"/>
  <c r="C337" i="2" s="1"/>
  <c r="G337" i="2" l="1"/>
  <c r="D337" i="2"/>
  <c r="F337" i="2" l="1"/>
  <c r="I337" i="2" s="1"/>
  <c r="C338" i="2" s="1"/>
  <c r="G338" i="2" l="1"/>
  <c r="D338" i="2"/>
  <c r="F338" i="2" l="1"/>
  <c r="I338" i="2" s="1"/>
  <c r="C339" i="2" s="1"/>
  <c r="G339" i="2" l="1"/>
  <c r="D339" i="2"/>
  <c r="F339" i="2" l="1"/>
  <c r="I339" i="2" s="1"/>
  <c r="C340" i="2" s="1"/>
  <c r="G340" i="2" l="1"/>
  <c r="D340" i="2"/>
  <c r="F340" i="2" l="1"/>
  <c r="I340" i="2" s="1"/>
  <c r="C341" i="2" s="1"/>
  <c r="G341" i="2" l="1"/>
  <c r="D341" i="2"/>
  <c r="F341" i="2" l="1"/>
  <c r="I341" i="2" s="1"/>
  <c r="C342" i="2" s="1"/>
  <c r="G342" i="2" l="1"/>
  <c r="D342" i="2"/>
  <c r="F342" i="2" l="1"/>
  <c r="I342" i="2" s="1"/>
  <c r="C343" i="2" s="1"/>
  <c r="G343" i="2" l="1"/>
  <c r="D343" i="2"/>
  <c r="F343" i="2" l="1"/>
  <c r="I343" i="2" s="1"/>
  <c r="C344" i="2" s="1"/>
  <c r="G344" i="2" l="1"/>
  <c r="D344" i="2"/>
  <c r="F344" i="2" l="1"/>
  <c r="I344" i="2" s="1"/>
  <c r="C345" i="2" s="1"/>
  <c r="G345" i="2" l="1"/>
  <c r="D345" i="2"/>
  <c r="F345" i="2" l="1"/>
  <c r="I345" i="2" s="1"/>
  <c r="C346" i="2" s="1"/>
  <c r="G346" i="2" l="1"/>
  <c r="D346" i="2"/>
  <c r="F346" i="2" l="1"/>
  <c r="I346" i="2" s="1"/>
  <c r="C347" i="2" s="1"/>
  <c r="G347" i="2" l="1"/>
  <c r="D347" i="2"/>
  <c r="F347" i="2" l="1"/>
  <c r="I347" i="2" s="1"/>
  <c r="C348" i="2" s="1"/>
  <c r="G348" i="2" l="1"/>
  <c r="D348" i="2"/>
  <c r="F348" i="2" l="1"/>
  <c r="I348" i="2" s="1"/>
  <c r="C349" i="2" s="1"/>
  <c r="G349" i="2" l="1"/>
  <c r="D349" i="2"/>
  <c r="F349" i="2" l="1"/>
  <c r="I349" i="2" s="1"/>
  <c r="C350" i="2" s="1"/>
  <c r="G350" i="2" l="1"/>
  <c r="D350" i="2"/>
  <c r="F350" i="2" l="1"/>
  <c r="I350" i="2" s="1"/>
  <c r="C351" i="2" s="1"/>
  <c r="G351" i="2" l="1"/>
  <c r="D351" i="2"/>
  <c r="F351" i="2" l="1"/>
  <c r="I351" i="2" s="1"/>
  <c r="C352" i="2" s="1"/>
  <c r="G352" i="2" l="1"/>
  <c r="D352" i="2"/>
  <c r="F352" i="2" l="1"/>
  <c r="I352" i="2" s="1"/>
  <c r="C353" i="2" s="1"/>
  <c r="G353" i="2" l="1"/>
  <c r="D353" i="2"/>
  <c r="F353" i="2" l="1"/>
  <c r="I353" i="2" s="1"/>
  <c r="C354" i="2" s="1"/>
  <c r="G354" i="2" l="1"/>
  <c r="D354" i="2"/>
  <c r="F354" i="2" l="1"/>
  <c r="I354" i="2" s="1"/>
  <c r="C355" i="2" s="1"/>
  <c r="G355" i="2" l="1"/>
  <c r="D355" i="2"/>
  <c r="F355" i="2" l="1"/>
  <c r="I355" i="2" s="1"/>
  <c r="C356" i="2" s="1"/>
  <c r="G356" i="2" l="1"/>
  <c r="D356" i="2"/>
  <c r="F356" i="2" l="1"/>
  <c r="I356" i="2" s="1"/>
  <c r="C357" i="2" s="1"/>
  <c r="G357" i="2" l="1"/>
  <c r="D357" i="2"/>
  <c r="F357" i="2" l="1"/>
  <c r="I357" i="2" s="1"/>
  <c r="C358" i="2" s="1"/>
  <c r="G358" i="2" l="1"/>
  <c r="D358" i="2"/>
  <c r="F358" i="2" l="1"/>
  <c r="I358" i="2" s="1"/>
  <c r="C359" i="2" l="1"/>
  <c r="G359" i="2" l="1"/>
  <c r="D359" i="2"/>
  <c r="F359" i="2" l="1"/>
  <c r="I359" i="2" s="1"/>
  <c r="C360" i="2" s="1"/>
  <c r="G360" i="2" l="1"/>
  <c r="D360" i="2"/>
  <c r="F360" i="2" l="1"/>
  <c r="I360" i="2" s="1"/>
  <c r="C361" i="2" s="1"/>
  <c r="G361" i="2" l="1"/>
  <c r="D361" i="2"/>
  <c r="F361" i="2" l="1"/>
  <c r="I361" i="2" s="1"/>
  <c r="C362" i="2" s="1"/>
  <c r="G362" i="2" l="1"/>
  <c r="D362" i="2"/>
  <c r="F362" i="2" l="1"/>
  <c r="I362" i="2" s="1"/>
  <c r="C363" i="2" l="1"/>
  <c r="D363" i="2" s="1"/>
  <c r="J18" i="2"/>
  <c r="E18" i="2" s="1"/>
  <c r="H18" i="2" s="1"/>
  <c r="J34" i="2"/>
  <c r="E34" i="2" s="1"/>
  <c r="H34" i="2" s="1"/>
  <c r="J50" i="2"/>
  <c r="E50" i="2" s="1"/>
  <c r="H50" i="2" s="1"/>
  <c r="J65" i="2"/>
  <c r="E65" i="2" s="1"/>
  <c r="H65" i="2" s="1"/>
  <c r="J82" i="2"/>
  <c r="E82" i="2" s="1"/>
  <c r="H82" i="2" s="1"/>
  <c r="J94" i="2"/>
  <c r="E94" i="2" s="1"/>
  <c r="H94" i="2" s="1"/>
  <c r="J102" i="2"/>
  <c r="E102" i="2" s="1"/>
  <c r="H102" i="2" s="1"/>
  <c r="J110" i="2"/>
  <c r="E110" i="2" s="1"/>
  <c r="H110" i="2" s="1"/>
  <c r="J118" i="2"/>
  <c r="E118" i="2" s="1"/>
  <c r="H118" i="2" s="1"/>
  <c r="J126" i="2"/>
  <c r="E126" i="2" s="1"/>
  <c r="H126" i="2" s="1"/>
  <c r="J134" i="2"/>
  <c r="E134" i="2" s="1"/>
  <c r="H134" i="2" s="1"/>
  <c r="J138" i="2"/>
  <c r="E138" i="2" s="1"/>
  <c r="H138" i="2" s="1"/>
  <c r="J142" i="2"/>
  <c r="E142" i="2" s="1"/>
  <c r="H142" i="2" s="1"/>
  <c r="J146" i="2"/>
  <c r="E146" i="2" s="1"/>
  <c r="H146" i="2" s="1"/>
  <c r="J150" i="2"/>
  <c r="E150" i="2" s="1"/>
  <c r="H150" i="2" s="1"/>
  <c r="J154" i="2"/>
  <c r="E154" i="2" s="1"/>
  <c r="H154" i="2" s="1"/>
  <c r="J158" i="2"/>
  <c r="E158" i="2" s="1"/>
  <c r="H158" i="2" s="1"/>
  <c r="J162" i="2"/>
  <c r="E162" i="2" s="1"/>
  <c r="H162" i="2" s="1"/>
  <c r="J166" i="2"/>
  <c r="E166" i="2" s="1"/>
  <c r="H166" i="2" s="1"/>
  <c r="J169" i="2"/>
  <c r="E169" i="2" s="1"/>
  <c r="H169" i="2" s="1"/>
  <c r="J171" i="2"/>
  <c r="E171" i="2" s="1"/>
  <c r="H171" i="2" s="1"/>
  <c r="J173" i="2"/>
  <c r="E173" i="2" s="1"/>
  <c r="H173" i="2" s="1"/>
  <c r="J175" i="2"/>
  <c r="E175" i="2" s="1"/>
  <c r="H175" i="2" s="1"/>
  <c r="J177" i="2"/>
  <c r="E177" i="2" s="1"/>
  <c r="H177" i="2" s="1"/>
  <c r="J179" i="2"/>
  <c r="E179" i="2" s="1"/>
  <c r="H179" i="2" s="1"/>
  <c r="J181" i="2"/>
  <c r="E181" i="2" s="1"/>
  <c r="H181" i="2" s="1"/>
  <c r="J183" i="2"/>
  <c r="E183" i="2" s="1"/>
  <c r="H183" i="2" s="1"/>
  <c r="J185" i="2"/>
  <c r="E185" i="2" s="1"/>
  <c r="H185" i="2" s="1"/>
  <c r="J187" i="2"/>
  <c r="E187" i="2" s="1"/>
  <c r="H187" i="2" s="1"/>
  <c r="J189" i="2"/>
  <c r="E189" i="2" s="1"/>
  <c r="H189" i="2" s="1"/>
  <c r="J190" i="2"/>
  <c r="E190" i="2" s="1"/>
  <c r="H190" i="2" s="1"/>
  <c r="J191" i="2"/>
  <c r="E191" i="2" s="1"/>
  <c r="H191" i="2" s="1"/>
  <c r="J192" i="2"/>
  <c r="E192" i="2" s="1"/>
  <c r="H192" i="2" s="1"/>
  <c r="J193" i="2"/>
  <c r="E193" i="2" s="1"/>
  <c r="H193" i="2" s="1"/>
  <c r="J194" i="2"/>
  <c r="E194" i="2" s="1"/>
  <c r="H194" i="2" s="1"/>
  <c r="J195" i="2"/>
  <c r="E195" i="2" s="1"/>
  <c r="H195" i="2" s="1"/>
  <c r="J196" i="2"/>
  <c r="E196" i="2" s="1"/>
  <c r="H196" i="2" s="1"/>
  <c r="J197" i="2"/>
  <c r="E197" i="2" s="1"/>
  <c r="H197" i="2" s="1"/>
  <c r="J198" i="2"/>
  <c r="E198" i="2" s="1"/>
  <c r="H198" i="2" s="1"/>
  <c r="J199" i="2"/>
  <c r="E199" i="2" s="1"/>
  <c r="H199" i="2" s="1"/>
  <c r="J200" i="2"/>
  <c r="E200" i="2" s="1"/>
  <c r="H200" i="2" s="1"/>
  <c r="J201" i="2"/>
  <c r="E201" i="2" s="1"/>
  <c r="H201" i="2" s="1"/>
  <c r="J202" i="2"/>
  <c r="E202" i="2" s="1"/>
  <c r="H202" i="2" s="1"/>
  <c r="J203" i="2"/>
  <c r="E203" i="2" s="1"/>
  <c r="H203" i="2" s="1"/>
  <c r="J204" i="2"/>
  <c r="E204" i="2" s="1"/>
  <c r="H204" i="2" s="1"/>
  <c r="J205" i="2"/>
  <c r="E205" i="2" s="1"/>
  <c r="H205" i="2" s="1"/>
  <c r="J206" i="2"/>
  <c r="E206" i="2" s="1"/>
  <c r="H206" i="2" s="1"/>
  <c r="J207" i="2"/>
  <c r="E207" i="2" s="1"/>
  <c r="H207" i="2" s="1"/>
  <c r="J208" i="2"/>
  <c r="E208" i="2" s="1"/>
  <c r="H208" i="2" s="1"/>
  <c r="J209" i="2"/>
  <c r="E209" i="2" s="1"/>
  <c r="H209" i="2" s="1"/>
  <c r="J210" i="2"/>
  <c r="E210" i="2" s="1"/>
  <c r="H210" i="2" s="1"/>
  <c r="J211" i="2"/>
  <c r="E211" i="2" s="1"/>
  <c r="H211" i="2" s="1"/>
  <c r="J212" i="2"/>
  <c r="E212" i="2" s="1"/>
  <c r="H212" i="2" s="1"/>
  <c r="J213" i="2"/>
  <c r="E213" i="2" s="1"/>
  <c r="H213" i="2" s="1"/>
  <c r="J214" i="2"/>
  <c r="E214" i="2" s="1"/>
  <c r="H214" i="2" s="1"/>
  <c r="J215" i="2"/>
  <c r="E215" i="2" s="1"/>
  <c r="H215" i="2" s="1"/>
  <c r="J216" i="2"/>
  <c r="E216" i="2" s="1"/>
  <c r="H216" i="2" s="1"/>
  <c r="J217" i="2"/>
  <c r="E217" i="2" s="1"/>
  <c r="H217" i="2" s="1"/>
  <c r="J218" i="2"/>
  <c r="E218" i="2" s="1"/>
  <c r="H218" i="2" s="1"/>
  <c r="J219" i="2"/>
  <c r="E219" i="2" s="1"/>
  <c r="H219" i="2" s="1"/>
  <c r="J220" i="2"/>
  <c r="E220" i="2" s="1"/>
  <c r="H220" i="2" s="1"/>
  <c r="J221" i="2"/>
  <c r="E221" i="2" s="1"/>
  <c r="H221" i="2" s="1"/>
  <c r="J222" i="2"/>
  <c r="E222" i="2" s="1"/>
  <c r="H222" i="2" s="1"/>
  <c r="J223" i="2"/>
  <c r="E223" i="2" s="1"/>
  <c r="H223" i="2" s="1"/>
  <c r="J224" i="2"/>
  <c r="E224" i="2" s="1"/>
  <c r="H224" i="2" s="1"/>
  <c r="J225" i="2"/>
  <c r="E225" i="2" s="1"/>
  <c r="H225" i="2" s="1"/>
  <c r="J226" i="2"/>
  <c r="E226" i="2" s="1"/>
  <c r="H226" i="2" s="1"/>
  <c r="J227" i="2"/>
  <c r="E227" i="2" s="1"/>
  <c r="H227" i="2" s="1"/>
  <c r="J228" i="2"/>
  <c r="E228" i="2" s="1"/>
  <c r="H228" i="2" s="1"/>
  <c r="J229" i="2"/>
  <c r="E229" i="2" s="1"/>
  <c r="H229" i="2" s="1"/>
  <c r="J230" i="2"/>
  <c r="E230" i="2" s="1"/>
  <c r="H230" i="2" s="1"/>
  <c r="J231" i="2"/>
  <c r="E231" i="2" s="1"/>
  <c r="H231" i="2" s="1"/>
  <c r="J232" i="2"/>
  <c r="E232" i="2" s="1"/>
  <c r="H232" i="2" s="1"/>
  <c r="J233" i="2"/>
  <c r="E233" i="2" s="1"/>
  <c r="H233" i="2" s="1"/>
  <c r="J234" i="2"/>
  <c r="E234" i="2" s="1"/>
  <c r="H234" i="2" s="1"/>
  <c r="J235" i="2"/>
  <c r="E235" i="2" s="1"/>
  <c r="H235" i="2" s="1"/>
  <c r="J236" i="2"/>
  <c r="E236" i="2" s="1"/>
  <c r="H236" i="2" s="1"/>
  <c r="J237" i="2"/>
  <c r="E237" i="2" s="1"/>
  <c r="H237" i="2" s="1"/>
  <c r="J238" i="2"/>
  <c r="E238" i="2" s="1"/>
  <c r="H238" i="2" s="1"/>
  <c r="J239" i="2"/>
  <c r="E239" i="2" s="1"/>
  <c r="H239" i="2" s="1"/>
  <c r="J240" i="2"/>
  <c r="E240" i="2" s="1"/>
  <c r="H240" i="2" s="1"/>
  <c r="J241" i="2"/>
  <c r="E241" i="2" s="1"/>
  <c r="H241" i="2" s="1"/>
  <c r="J242" i="2"/>
  <c r="E242" i="2" s="1"/>
  <c r="H242" i="2" s="1"/>
  <c r="J243" i="2"/>
  <c r="E243" i="2" s="1"/>
  <c r="H243" i="2" s="1"/>
  <c r="J244" i="2"/>
  <c r="E244" i="2" s="1"/>
  <c r="H244" i="2" s="1"/>
  <c r="J245" i="2"/>
  <c r="E245" i="2" s="1"/>
  <c r="H245" i="2" s="1"/>
  <c r="J246" i="2"/>
  <c r="E246" i="2" s="1"/>
  <c r="H246" i="2" s="1"/>
  <c r="J247" i="2"/>
  <c r="E247" i="2" s="1"/>
  <c r="H247" i="2" s="1"/>
  <c r="J248" i="2"/>
  <c r="E248" i="2" s="1"/>
  <c r="H248" i="2" s="1"/>
  <c r="J249" i="2"/>
  <c r="E249" i="2" s="1"/>
  <c r="H249" i="2" s="1"/>
  <c r="J250" i="2"/>
  <c r="E250" i="2" s="1"/>
  <c r="H250" i="2" s="1"/>
  <c r="J251" i="2"/>
  <c r="E251" i="2" s="1"/>
  <c r="H251" i="2" s="1"/>
  <c r="J252" i="2"/>
  <c r="E252" i="2" s="1"/>
  <c r="H252" i="2" s="1"/>
  <c r="J253" i="2"/>
  <c r="E253" i="2" s="1"/>
  <c r="H253" i="2" s="1"/>
  <c r="J254" i="2"/>
  <c r="E254" i="2" s="1"/>
  <c r="H254" i="2" s="1"/>
  <c r="J255" i="2"/>
  <c r="E255" i="2" s="1"/>
  <c r="H255" i="2" s="1"/>
  <c r="J256" i="2"/>
  <c r="E256" i="2" s="1"/>
  <c r="H256" i="2" s="1"/>
  <c r="J257" i="2"/>
  <c r="E257" i="2" s="1"/>
  <c r="H257" i="2" s="1"/>
  <c r="J258" i="2"/>
  <c r="E258" i="2" s="1"/>
  <c r="H258" i="2" s="1"/>
  <c r="J259" i="2"/>
  <c r="E259" i="2" s="1"/>
  <c r="H259" i="2" s="1"/>
  <c r="J260" i="2"/>
  <c r="E260" i="2" s="1"/>
  <c r="H260" i="2" s="1"/>
  <c r="J261" i="2"/>
  <c r="E261" i="2" s="1"/>
  <c r="H261" i="2" s="1"/>
  <c r="J262" i="2"/>
  <c r="E262" i="2" s="1"/>
  <c r="H262" i="2" s="1"/>
  <c r="J263" i="2"/>
  <c r="E263" i="2" s="1"/>
  <c r="H263" i="2" s="1"/>
  <c r="J264" i="2"/>
  <c r="E264" i="2" s="1"/>
  <c r="H264" i="2" s="1"/>
  <c r="J265" i="2"/>
  <c r="E265" i="2" s="1"/>
  <c r="H265" i="2" s="1"/>
  <c r="J266" i="2"/>
  <c r="E266" i="2" s="1"/>
  <c r="H266" i="2" s="1"/>
  <c r="J267" i="2"/>
  <c r="E267" i="2" s="1"/>
  <c r="H267" i="2" s="1"/>
  <c r="J268" i="2"/>
  <c r="E268" i="2" s="1"/>
  <c r="H268" i="2" s="1"/>
  <c r="J269" i="2"/>
  <c r="E269" i="2" s="1"/>
  <c r="H269" i="2" s="1"/>
  <c r="J270" i="2"/>
  <c r="E270" i="2" s="1"/>
  <c r="H270" i="2" s="1"/>
  <c r="J271" i="2"/>
  <c r="E271" i="2" s="1"/>
  <c r="H271" i="2" s="1"/>
  <c r="J272" i="2"/>
  <c r="E272" i="2" s="1"/>
  <c r="H272" i="2" s="1"/>
  <c r="J273" i="2"/>
  <c r="E273" i="2" s="1"/>
  <c r="H273" i="2" s="1"/>
  <c r="J274" i="2"/>
  <c r="E274" i="2" s="1"/>
  <c r="H274" i="2" s="1"/>
  <c r="J275" i="2"/>
  <c r="E275" i="2" s="1"/>
  <c r="H275" i="2" s="1"/>
  <c r="J276" i="2"/>
  <c r="E276" i="2" s="1"/>
  <c r="H276" i="2" s="1"/>
  <c r="J277" i="2"/>
  <c r="E277" i="2" s="1"/>
  <c r="H277" i="2" s="1"/>
  <c r="J278" i="2"/>
  <c r="E278" i="2" s="1"/>
  <c r="H278" i="2" s="1"/>
  <c r="J279" i="2"/>
  <c r="E279" i="2" s="1"/>
  <c r="H279" i="2" s="1"/>
  <c r="J280" i="2"/>
  <c r="E280" i="2" s="1"/>
  <c r="H280" i="2" s="1"/>
  <c r="J281" i="2"/>
  <c r="E281" i="2" s="1"/>
  <c r="H281" i="2" s="1"/>
  <c r="J282" i="2"/>
  <c r="E282" i="2" s="1"/>
  <c r="H282" i="2" s="1"/>
  <c r="J283" i="2"/>
  <c r="E283" i="2" s="1"/>
  <c r="H283" i="2" s="1"/>
  <c r="J284" i="2"/>
  <c r="E284" i="2" s="1"/>
  <c r="H284" i="2" s="1"/>
  <c r="J285" i="2"/>
  <c r="E285" i="2" s="1"/>
  <c r="H285" i="2" s="1"/>
  <c r="J286" i="2"/>
  <c r="E286" i="2" s="1"/>
  <c r="H286" i="2" s="1"/>
  <c r="J287" i="2"/>
  <c r="E287" i="2" s="1"/>
  <c r="H287" i="2" s="1"/>
  <c r="J288" i="2"/>
  <c r="E288" i="2" s="1"/>
  <c r="H288" i="2" s="1"/>
  <c r="J289" i="2"/>
  <c r="E289" i="2" s="1"/>
  <c r="H289" i="2" s="1"/>
  <c r="J290" i="2"/>
  <c r="E290" i="2" s="1"/>
  <c r="H290" i="2" s="1"/>
  <c r="J291" i="2"/>
  <c r="E291" i="2" s="1"/>
  <c r="H291" i="2" s="1"/>
  <c r="J292" i="2"/>
  <c r="E292" i="2" s="1"/>
  <c r="H292" i="2" s="1"/>
  <c r="J293" i="2"/>
  <c r="E293" i="2" s="1"/>
  <c r="H293" i="2" s="1"/>
  <c r="J294" i="2"/>
  <c r="E294" i="2" s="1"/>
  <c r="H294" i="2" s="1"/>
  <c r="J295" i="2"/>
  <c r="E295" i="2" s="1"/>
  <c r="H295" i="2" s="1"/>
  <c r="J296" i="2"/>
  <c r="E296" i="2" s="1"/>
  <c r="H296" i="2" s="1"/>
  <c r="J297" i="2"/>
  <c r="E297" i="2" s="1"/>
  <c r="H297" i="2" s="1"/>
  <c r="J298" i="2"/>
  <c r="E298" i="2" s="1"/>
  <c r="H298" i="2" s="1"/>
  <c r="J299" i="2"/>
  <c r="E299" i="2" s="1"/>
  <c r="H299" i="2" s="1"/>
  <c r="J300" i="2"/>
  <c r="E300" i="2" s="1"/>
  <c r="H300" i="2" s="1"/>
  <c r="J301" i="2"/>
  <c r="E301" i="2" s="1"/>
  <c r="H301" i="2" s="1"/>
  <c r="J302" i="2"/>
  <c r="E302" i="2" s="1"/>
  <c r="H302" i="2" s="1"/>
  <c r="J303" i="2"/>
  <c r="E303" i="2" s="1"/>
  <c r="H303" i="2" s="1"/>
  <c r="J304" i="2"/>
  <c r="E304" i="2" s="1"/>
  <c r="H304" i="2" s="1"/>
  <c r="J305" i="2"/>
  <c r="E305" i="2" s="1"/>
  <c r="H305" i="2" s="1"/>
  <c r="J306" i="2"/>
  <c r="E306" i="2" s="1"/>
  <c r="H306" i="2" s="1"/>
  <c r="J307" i="2"/>
  <c r="E307" i="2" s="1"/>
  <c r="H307" i="2" s="1"/>
  <c r="J308" i="2"/>
  <c r="E308" i="2" s="1"/>
  <c r="H308" i="2" s="1"/>
  <c r="J309" i="2"/>
  <c r="E309" i="2" s="1"/>
  <c r="H309" i="2" s="1"/>
  <c r="J310" i="2"/>
  <c r="E310" i="2" s="1"/>
  <c r="H310" i="2" s="1"/>
  <c r="J311" i="2"/>
  <c r="E311" i="2" s="1"/>
  <c r="H311" i="2" s="1"/>
  <c r="J312" i="2"/>
  <c r="E312" i="2" s="1"/>
  <c r="H312" i="2" s="1"/>
  <c r="J313" i="2"/>
  <c r="E313" i="2" s="1"/>
  <c r="H313" i="2" s="1"/>
  <c r="J314" i="2"/>
  <c r="E314" i="2" s="1"/>
  <c r="H314" i="2" s="1"/>
  <c r="J315" i="2"/>
  <c r="E315" i="2" s="1"/>
  <c r="H315" i="2" s="1"/>
  <c r="J316" i="2"/>
  <c r="E316" i="2" s="1"/>
  <c r="H316" i="2" s="1"/>
  <c r="J317" i="2"/>
  <c r="E317" i="2" s="1"/>
  <c r="H317" i="2" s="1"/>
  <c r="J318" i="2"/>
  <c r="E318" i="2" s="1"/>
  <c r="H318" i="2" s="1"/>
  <c r="J319" i="2"/>
  <c r="E319" i="2" s="1"/>
  <c r="H319" i="2" s="1"/>
  <c r="J320" i="2"/>
  <c r="E320" i="2" s="1"/>
  <c r="H320" i="2" s="1"/>
  <c r="J321" i="2"/>
  <c r="E321" i="2" s="1"/>
  <c r="H321" i="2" s="1"/>
  <c r="J322" i="2"/>
  <c r="E322" i="2" s="1"/>
  <c r="H322" i="2" s="1"/>
  <c r="J323" i="2"/>
  <c r="E323" i="2" s="1"/>
  <c r="H323" i="2" s="1"/>
  <c r="J324" i="2"/>
  <c r="E324" i="2" s="1"/>
  <c r="H324" i="2" s="1"/>
  <c r="J325" i="2"/>
  <c r="E325" i="2" s="1"/>
  <c r="H325" i="2" s="1"/>
  <c r="J326" i="2"/>
  <c r="E326" i="2" s="1"/>
  <c r="H326" i="2" s="1"/>
  <c r="J327" i="2"/>
  <c r="E327" i="2" s="1"/>
  <c r="H327" i="2" s="1"/>
  <c r="J328" i="2"/>
  <c r="E328" i="2" s="1"/>
  <c r="H328" i="2" s="1"/>
  <c r="J329" i="2"/>
  <c r="E329" i="2" s="1"/>
  <c r="H329" i="2" s="1"/>
  <c r="J330" i="2"/>
  <c r="E330" i="2" s="1"/>
  <c r="H330" i="2" s="1"/>
  <c r="J331" i="2"/>
  <c r="E331" i="2" s="1"/>
  <c r="H331" i="2" s="1"/>
  <c r="J332" i="2"/>
  <c r="E332" i="2" s="1"/>
  <c r="H332" i="2" s="1"/>
  <c r="J333" i="2"/>
  <c r="E333" i="2" s="1"/>
  <c r="H333" i="2" s="1"/>
  <c r="J334" i="2"/>
  <c r="E334" i="2" s="1"/>
  <c r="H334" i="2" s="1"/>
  <c r="J335" i="2"/>
  <c r="E335" i="2" s="1"/>
  <c r="H335" i="2" s="1"/>
  <c r="J336" i="2"/>
  <c r="E336" i="2" s="1"/>
  <c r="H336" i="2" s="1"/>
  <c r="J337" i="2"/>
  <c r="E337" i="2" s="1"/>
  <c r="H337" i="2" s="1"/>
  <c r="J338" i="2"/>
  <c r="E338" i="2" s="1"/>
  <c r="H338" i="2" s="1"/>
  <c r="J339" i="2"/>
  <c r="E339" i="2" s="1"/>
  <c r="H339" i="2" s="1"/>
  <c r="J340" i="2"/>
  <c r="E340" i="2" s="1"/>
  <c r="H340" i="2" s="1"/>
  <c r="J341" i="2"/>
  <c r="E341" i="2" s="1"/>
  <c r="H341" i="2" s="1"/>
  <c r="J342" i="2"/>
  <c r="E342" i="2" s="1"/>
  <c r="H342" i="2" s="1"/>
  <c r="J343" i="2"/>
  <c r="E343" i="2" s="1"/>
  <c r="H343" i="2" s="1"/>
  <c r="J344" i="2"/>
  <c r="E344" i="2" s="1"/>
  <c r="H344" i="2" s="1"/>
  <c r="J345" i="2"/>
  <c r="E345" i="2" s="1"/>
  <c r="H345" i="2" s="1"/>
  <c r="J346" i="2"/>
  <c r="E346" i="2" s="1"/>
  <c r="H346" i="2" s="1"/>
  <c r="J347" i="2"/>
  <c r="E347" i="2" s="1"/>
  <c r="H347" i="2" s="1"/>
  <c r="J348" i="2"/>
  <c r="E348" i="2" s="1"/>
  <c r="H348" i="2" s="1"/>
  <c r="J349" i="2"/>
  <c r="E349" i="2" s="1"/>
  <c r="H349" i="2" s="1"/>
  <c r="J350" i="2"/>
  <c r="E350" i="2" s="1"/>
  <c r="H350" i="2" s="1"/>
  <c r="J351" i="2"/>
  <c r="E351" i="2" s="1"/>
  <c r="H351" i="2" s="1"/>
  <c r="J352" i="2"/>
  <c r="E352" i="2" s="1"/>
  <c r="H352" i="2" s="1"/>
  <c r="J353" i="2"/>
  <c r="E353" i="2" s="1"/>
  <c r="H353" i="2" s="1"/>
  <c r="J354" i="2"/>
  <c r="E354" i="2" s="1"/>
  <c r="H354" i="2" s="1"/>
  <c r="J355" i="2"/>
  <c r="E355" i="2" s="1"/>
  <c r="H355" i="2" s="1"/>
  <c r="J356" i="2"/>
  <c r="E356" i="2" s="1"/>
  <c r="H356" i="2" s="1"/>
  <c r="J361" i="2"/>
  <c r="E361" i="2" s="1"/>
  <c r="H361" i="2" s="1"/>
  <c r="J358" i="2"/>
  <c r="E358" i="2" s="1"/>
  <c r="H358" i="2" s="1"/>
  <c r="J360" i="2"/>
  <c r="E360" i="2" s="1"/>
  <c r="H360" i="2" s="1"/>
  <c r="J359" i="2"/>
  <c r="E359" i="2" s="1"/>
  <c r="H359" i="2" s="1"/>
  <c r="J357" i="2"/>
  <c r="E357" i="2" s="1"/>
  <c r="H357" i="2" s="1"/>
  <c r="J130" i="2" l="1"/>
  <c r="E130" i="2" s="1"/>
  <c r="H130" i="2" s="1"/>
  <c r="J122" i="2"/>
  <c r="E122" i="2" s="1"/>
  <c r="H122" i="2" s="1"/>
  <c r="J114" i="2"/>
  <c r="E114" i="2" s="1"/>
  <c r="H114" i="2" s="1"/>
  <c r="J106" i="2"/>
  <c r="E106" i="2" s="1"/>
  <c r="H106" i="2" s="1"/>
  <c r="J98" i="2"/>
  <c r="E98" i="2" s="1"/>
  <c r="H98" i="2" s="1"/>
  <c r="J90" i="2"/>
  <c r="E90" i="2" s="1"/>
  <c r="H90" i="2" s="1"/>
  <c r="J74" i="2"/>
  <c r="E74" i="2" s="1"/>
  <c r="H74" i="2" s="1"/>
  <c r="J58" i="2"/>
  <c r="E58" i="2" s="1"/>
  <c r="H58" i="2" s="1"/>
  <c r="J42" i="2"/>
  <c r="E42" i="2" s="1"/>
  <c r="H42" i="2" s="1"/>
  <c r="J26" i="2"/>
  <c r="E26" i="2" s="1"/>
  <c r="H26" i="2" s="1"/>
  <c r="J10" i="2"/>
  <c r="E10" i="2" s="1"/>
  <c r="H10" i="2" s="1"/>
  <c r="J86" i="2"/>
  <c r="E86" i="2" s="1"/>
  <c r="H86" i="2" s="1"/>
  <c r="J78" i="2"/>
  <c r="E78" i="2" s="1"/>
  <c r="H78" i="2" s="1"/>
  <c r="J70" i="2"/>
  <c r="E70" i="2" s="1"/>
  <c r="H70" i="2" s="1"/>
  <c r="J62" i="2"/>
  <c r="E62" i="2" s="1"/>
  <c r="H62" i="2" s="1"/>
  <c r="J54" i="2"/>
  <c r="E54" i="2" s="1"/>
  <c r="H54" i="2" s="1"/>
  <c r="J46" i="2"/>
  <c r="E46" i="2" s="1"/>
  <c r="H46" i="2" s="1"/>
  <c r="J38" i="2"/>
  <c r="E38" i="2" s="1"/>
  <c r="H38" i="2" s="1"/>
  <c r="J30" i="2"/>
  <c r="E30" i="2" s="1"/>
  <c r="H30" i="2" s="1"/>
  <c r="J22" i="2"/>
  <c r="E22" i="2" s="1"/>
  <c r="H22" i="2" s="1"/>
  <c r="J14" i="2"/>
  <c r="E14" i="2" s="1"/>
  <c r="H14" i="2" s="1"/>
  <c r="J6" i="2"/>
  <c r="E6" i="2" s="1"/>
  <c r="H6" i="2" s="1"/>
  <c r="J188" i="2"/>
  <c r="E188" i="2" s="1"/>
  <c r="H188" i="2" s="1"/>
  <c r="J186" i="2"/>
  <c r="E186" i="2" s="1"/>
  <c r="H186" i="2" s="1"/>
  <c r="J184" i="2"/>
  <c r="E184" i="2" s="1"/>
  <c r="H184" i="2" s="1"/>
  <c r="J182" i="2"/>
  <c r="E182" i="2" s="1"/>
  <c r="H182" i="2" s="1"/>
  <c r="J180" i="2"/>
  <c r="E180" i="2" s="1"/>
  <c r="H180" i="2" s="1"/>
  <c r="J178" i="2"/>
  <c r="E178" i="2" s="1"/>
  <c r="H178" i="2" s="1"/>
  <c r="J176" i="2"/>
  <c r="E176" i="2" s="1"/>
  <c r="H176" i="2" s="1"/>
  <c r="J174" i="2"/>
  <c r="E174" i="2" s="1"/>
  <c r="H174" i="2" s="1"/>
  <c r="J172" i="2"/>
  <c r="E172" i="2" s="1"/>
  <c r="H172" i="2" s="1"/>
  <c r="J170" i="2"/>
  <c r="E170" i="2" s="1"/>
  <c r="H170" i="2" s="1"/>
  <c r="J168" i="2"/>
  <c r="E168" i="2" s="1"/>
  <c r="H168" i="2" s="1"/>
  <c r="J164" i="2"/>
  <c r="E164" i="2" s="1"/>
  <c r="H164" i="2" s="1"/>
  <c r="J160" i="2"/>
  <c r="E160" i="2" s="1"/>
  <c r="H160" i="2" s="1"/>
  <c r="J156" i="2"/>
  <c r="E156" i="2" s="1"/>
  <c r="H156" i="2" s="1"/>
  <c r="J152" i="2"/>
  <c r="E152" i="2" s="1"/>
  <c r="H152" i="2" s="1"/>
  <c r="J148" i="2"/>
  <c r="E148" i="2" s="1"/>
  <c r="H148" i="2" s="1"/>
  <c r="J144" i="2"/>
  <c r="E144" i="2" s="1"/>
  <c r="H144" i="2" s="1"/>
  <c r="J140" i="2"/>
  <c r="E140" i="2" s="1"/>
  <c r="H140" i="2" s="1"/>
  <c r="J136" i="2"/>
  <c r="E136" i="2" s="1"/>
  <c r="H136" i="2" s="1"/>
  <c r="J132" i="2"/>
  <c r="E132" i="2" s="1"/>
  <c r="H132" i="2" s="1"/>
  <c r="J128" i="2"/>
  <c r="E128" i="2" s="1"/>
  <c r="H128" i="2" s="1"/>
  <c r="J124" i="2"/>
  <c r="E124" i="2" s="1"/>
  <c r="H124" i="2" s="1"/>
  <c r="J120" i="2"/>
  <c r="E120" i="2" s="1"/>
  <c r="H120" i="2" s="1"/>
  <c r="J116" i="2"/>
  <c r="E116" i="2" s="1"/>
  <c r="H116" i="2" s="1"/>
  <c r="J112" i="2"/>
  <c r="E112" i="2" s="1"/>
  <c r="H112" i="2" s="1"/>
  <c r="J108" i="2"/>
  <c r="E108" i="2" s="1"/>
  <c r="H108" i="2" s="1"/>
  <c r="J104" i="2"/>
  <c r="E104" i="2" s="1"/>
  <c r="H104" i="2" s="1"/>
  <c r="J100" i="2"/>
  <c r="E100" i="2" s="1"/>
  <c r="H100" i="2" s="1"/>
  <c r="J95" i="2"/>
  <c r="E95" i="2" s="1"/>
  <c r="H95" i="2" s="1"/>
  <c r="J92" i="2"/>
  <c r="E92" i="2" s="1"/>
  <c r="H92" i="2" s="1"/>
  <c r="J88" i="2"/>
  <c r="E88" i="2" s="1"/>
  <c r="H88" i="2" s="1"/>
  <c r="J84" i="2"/>
  <c r="E84" i="2" s="1"/>
  <c r="H84" i="2" s="1"/>
  <c r="J80" i="2"/>
  <c r="E80" i="2" s="1"/>
  <c r="H80" i="2" s="1"/>
  <c r="J76" i="2"/>
  <c r="E76" i="2" s="1"/>
  <c r="H76" i="2" s="1"/>
  <c r="J71" i="2"/>
  <c r="E71" i="2" s="1"/>
  <c r="H71" i="2" s="1"/>
  <c r="J69" i="2"/>
  <c r="E69" i="2" s="1"/>
  <c r="H69" i="2" s="1"/>
  <c r="J64" i="2"/>
  <c r="E64" i="2" s="1"/>
  <c r="H64" i="2" s="1"/>
  <c r="J60" i="2"/>
  <c r="E60" i="2" s="1"/>
  <c r="H60" i="2" s="1"/>
  <c r="J56" i="2"/>
  <c r="E56" i="2" s="1"/>
  <c r="H56" i="2" s="1"/>
  <c r="J53" i="2"/>
  <c r="E53" i="2" s="1"/>
  <c r="H53" i="2" s="1"/>
  <c r="J48" i="2"/>
  <c r="E48" i="2" s="1"/>
  <c r="H48" i="2" s="1"/>
  <c r="J44" i="2"/>
  <c r="E44" i="2" s="1"/>
  <c r="H44" i="2" s="1"/>
  <c r="J40" i="2"/>
  <c r="E40" i="2" s="1"/>
  <c r="H40" i="2" s="1"/>
  <c r="J36" i="2"/>
  <c r="E36" i="2" s="1"/>
  <c r="H36" i="2" s="1"/>
  <c r="J32" i="2"/>
  <c r="E32" i="2" s="1"/>
  <c r="H32" i="2" s="1"/>
  <c r="J28" i="2"/>
  <c r="E28" i="2" s="1"/>
  <c r="H28" i="2" s="1"/>
  <c r="J24" i="2"/>
  <c r="E24" i="2" s="1"/>
  <c r="H24" i="2" s="1"/>
  <c r="J20" i="2"/>
  <c r="E20" i="2" s="1"/>
  <c r="H20" i="2" s="1"/>
  <c r="J16" i="2"/>
  <c r="E16" i="2" s="1"/>
  <c r="H16" i="2" s="1"/>
  <c r="J12" i="2"/>
  <c r="E12" i="2" s="1"/>
  <c r="H12" i="2" s="1"/>
  <c r="J8" i="2"/>
  <c r="E8" i="2" s="1"/>
  <c r="H8" i="2" s="1"/>
  <c r="J4" i="2"/>
  <c r="J362" i="2"/>
  <c r="E362" i="2" s="1"/>
  <c r="H362" i="2" s="1"/>
  <c r="G363" i="2"/>
  <c r="F363" i="2"/>
  <c r="I363" i="2" s="1"/>
  <c r="J363" i="2" s="1"/>
  <c r="E363" i="2" s="1"/>
  <c r="J5" i="2"/>
  <c r="E5" i="2" s="1"/>
  <c r="H5" i="2" s="1"/>
  <c r="J7" i="2"/>
  <c r="E7" i="2" s="1"/>
  <c r="H7" i="2" s="1"/>
  <c r="J9" i="2"/>
  <c r="E9" i="2" s="1"/>
  <c r="H9" i="2" s="1"/>
  <c r="J11" i="2"/>
  <c r="E11" i="2" s="1"/>
  <c r="H11" i="2" s="1"/>
  <c r="J13" i="2"/>
  <c r="E13" i="2" s="1"/>
  <c r="H13" i="2" s="1"/>
  <c r="J15" i="2"/>
  <c r="E15" i="2" s="1"/>
  <c r="H15" i="2" s="1"/>
  <c r="J17" i="2"/>
  <c r="E17" i="2" s="1"/>
  <c r="H17" i="2" s="1"/>
  <c r="J19" i="2"/>
  <c r="E19" i="2" s="1"/>
  <c r="H19" i="2" s="1"/>
  <c r="J21" i="2"/>
  <c r="E21" i="2" s="1"/>
  <c r="H21" i="2" s="1"/>
  <c r="J23" i="2"/>
  <c r="E23" i="2" s="1"/>
  <c r="H23" i="2" s="1"/>
  <c r="J25" i="2"/>
  <c r="E25" i="2" s="1"/>
  <c r="H25" i="2" s="1"/>
  <c r="J27" i="2"/>
  <c r="E27" i="2" s="1"/>
  <c r="H27" i="2" s="1"/>
  <c r="J29" i="2"/>
  <c r="E29" i="2" s="1"/>
  <c r="H29" i="2" s="1"/>
  <c r="J31" i="2"/>
  <c r="E31" i="2" s="1"/>
  <c r="H31" i="2" s="1"/>
  <c r="J33" i="2"/>
  <c r="E33" i="2" s="1"/>
  <c r="H33" i="2" s="1"/>
  <c r="J35" i="2"/>
  <c r="E35" i="2" s="1"/>
  <c r="H35" i="2" s="1"/>
  <c r="J37" i="2"/>
  <c r="E37" i="2" s="1"/>
  <c r="H37" i="2" s="1"/>
  <c r="J39" i="2"/>
  <c r="E39" i="2" s="1"/>
  <c r="H39" i="2" s="1"/>
  <c r="J41" i="2"/>
  <c r="E41" i="2" s="1"/>
  <c r="H41" i="2" s="1"/>
  <c r="J43" i="2"/>
  <c r="E43" i="2" s="1"/>
  <c r="H43" i="2" s="1"/>
  <c r="J45" i="2"/>
  <c r="E45" i="2" s="1"/>
  <c r="H45" i="2" s="1"/>
  <c r="J47" i="2"/>
  <c r="E47" i="2" s="1"/>
  <c r="H47" i="2" s="1"/>
  <c r="J49" i="2"/>
  <c r="E49" i="2" s="1"/>
  <c r="H49" i="2" s="1"/>
  <c r="J51" i="2"/>
  <c r="E51" i="2" s="1"/>
  <c r="H51" i="2" s="1"/>
  <c r="J52" i="2"/>
  <c r="E52" i="2" s="1"/>
  <c r="H52" i="2" s="1"/>
  <c r="J55" i="2"/>
  <c r="E55" i="2" s="1"/>
  <c r="H55" i="2" s="1"/>
  <c r="J57" i="2"/>
  <c r="E57" i="2" s="1"/>
  <c r="H57" i="2" s="1"/>
  <c r="J59" i="2"/>
  <c r="E59" i="2" s="1"/>
  <c r="H59" i="2" s="1"/>
  <c r="J61" i="2"/>
  <c r="E61" i="2" s="1"/>
  <c r="H61" i="2" s="1"/>
  <c r="J63" i="2"/>
  <c r="E63" i="2" s="1"/>
  <c r="H63" i="2" s="1"/>
  <c r="J66" i="2"/>
  <c r="E66" i="2" s="1"/>
  <c r="H66" i="2" s="1"/>
  <c r="J67" i="2"/>
  <c r="E67" i="2" s="1"/>
  <c r="H67" i="2" s="1"/>
  <c r="J68" i="2"/>
  <c r="E68" i="2" s="1"/>
  <c r="H68" i="2" s="1"/>
  <c r="J72" i="2"/>
  <c r="E72" i="2" s="1"/>
  <c r="H72" i="2" s="1"/>
  <c r="J73" i="2"/>
  <c r="E73" i="2" s="1"/>
  <c r="H73" i="2" s="1"/>
  <c r="J75" i="2"/>
  <c r="E75" i="2" s="1"/>
  <c r="H75" i="2" s="1"/>
  <c r="J77" i="2"/>
  <c r="E77" i="2" s="1"/>
  <c r="H77" i="2" s="1"/>
  <c r="J79" i="2"/>
  <c r="E79" i="2" s="1"/>
  <c r="H79" i="2" s="1"/>
  <c r="J81" i="2"/>
  <c r="E81" i="2" s="1"/>
  <c r="H81" i="2" s="1"/>
  <c r="J83" i="2"/>
  <c r="E83" i="2" s="1"/>
  <c r="H83" i="2" s="1"/>
  <c r="J85" i="2"/>
  <c r="E85" i="2" s="1"/>
  <c r="H85" i="2" s="1"/>
  <c r="J87" i="2"/>
  <c r="E87" i="2" s="1"/>
  <c r="H87" i="2" s="1"/>
  <c r="J89" i="2"/>
  <c r="E89" i="2" s="1"/>
  <c r="H89" i="2" s="1"/>
  <c r="J91" i="2"/>
  <c r="E91" i="2" s="1"/>
  <c r="H91" i="2" s="1"/>
  <c r="J93" i="2"/>
  <c r="E93" i="2" s="1"/>
  <c r="H93" i="2" s="1"/>
  <c r="J96" i="2"/>
  <c r="E96" i="2" s="1"/>
  <c r="H96" i="2" s="1"/>
  <c r="J97" i="2"/>
  <c r="E97" i="2" s="1"/>
  <c r="H97" i="2" s="1"/>
  <c r="J99" i="2"/>
  <c r="E99" i="2" s="1"/>
  <c r="H99" i="2" s="1"/>
  <c r="J101" i="2"/>
  <c r="E101" i="2" s="1"/>
  <c r="H101" i="2" s="1"/>
  <c r="J103" i="2"/>
  <c r="E103" i="2" s="1"/>
  <c r="H103" i="2" s="1"/>
  <c r="J105" i="2"/>
  <c r="E105" i="2" s="1"/>
  <c r="H105" i="2" s="1"/>
  <c r="J107" i="2"/>
  <c r="E107" i="2" s="1"/>
  <c r="H107" i="2" s="1"/>
  <c r="J109" i="2"/>
  <c r="E109" i="2" s="1"/>
  <c r="H109" i="2" s="1"/>
  <c r="J111" i="2"/>
  <c r="E111" i="2" s="1"/>
  <c r="H111" i="2" s="1"/>
  <c r="J113" i="2"/>
  <c r="E113" i="2" s="1"/>
  <c r="H113" i="2" s="1"/>
  <c r="J115" i="2"/>
  <c r="E115" i="2" s="1"/>
  <c r="H115" i="2" s="1"/>
  <c r="J117" i="2"/>
  <c r="E117" i="2" s="1"/>
  <c r="H117" i="2" s="1"/>
  <c r="J119" i="2"/>
  <c r="E119" i="2" s="1"/>
  <c r="H119" i="2" s="1"/>
  <c r="J121" i="2"/>
  <c r="E121" i="2" s="1"/>
  <c r="H121" i="2" s="1"/>
  <c r="J123" i="2"/>
  <c r="E123" i="2" s="1"/>
  <c r="H123" i="2" s="1"/>
  <c r="J125" i="2"/>
  <c r="E125" i="2" s="1"/>
  <c r="H125" i="2" s="1"/>
  <c r="J127" i="2"/>
  <c r="E127" i="2" s="1"/>
  <c r="H127" i="2" s="1"/>
  <c r="J129" i="2"/>
  <c r="E129" i="2" s="1"/>
  <c r="H129" i="2" s="1"/>
  <c r="J131" i="2"/>
  <c r="E131" i="2" s="1"/>
  <c r="H131" i="2" s="1"/>
  <c r="J133" i="2"/>
  <c r="E133" i="2" s="1"/>
  <c r="H133" i="2" s="1"/>
  <c r="J135" i="2"/>
  <c r="E135" i="2" s="1"/>
  <c r="H135" i="2" s="1"/>
  <c r="J137" i="2"/>
  <c r="E137" i="2" s="1"/>
  <c r="H137" i="2" s="1"/>
  <c r="J139" i="2"/>
  <c r="E139" i="2" s="1"/>
  <c r="H139" i="2" s="1"/>
  <c r="J141" i="2"/>
  <c r="E141" i="2" s="1"/>
  <c r="H141" i="2" s="1"/>
  <c r="J143" i="2"/>
  <c r="E143" i="2" s="1"/>
  <c r="H143" i="2" s="1"/>
  <c r="J145" i="2"/>
  <c r="E145" i="2" s="1"/>
  <c r="H145" i="2" s="1"/>
  <c r="J147" i="2"/>
  <c r="E147" i="2" s="1"/>
  <c r="H147" i="2" s="1"/>
  <c r="J149" i="2"/>
  <c r="E149" i="2" s="1"/>
  <c r="H149" i="2" s="1"/>
  <c r="J151" i="2"/>
  <c r="E151" i="2" s="1"/>
  <c r="H151" i="2" s="1"/>
  <c r="J153" i="2"/>
  <c r="E153" i="2" s="1"/>
  <c r="H153" i="2" s="1"/>
  <c r="J155" i="2"/>
  <c r="E155" i="2" s="1"/>
  <c r="H155" i="2" s="1"/>
  <c r="J157" i="2"/>
  <c r="E157" i="2" s="1"/>
  <c r="H157" i="2" s="1"/>
  <c r="J159" i="2"/>
  <c r="E159" i="2" s="1"/>
  <c r="H159" i="2" s="1"/>
  <c r="J161" i="2"/>
  <c r="E161" i="2" s="1"/>
  <c r="H161" i="2" s="1"/>
  <c r="J163" i="2"/>
  <c r="E163" i="2" s="1"/>
  <c r="H163" i="2" s="1"/>
  <c r="J165" i="2"/>
  <c r="E165" i="2" s="1"/>
  <c r="H165" i="2" s="1"/>
  <c r="J167" i="2"/>
  <c r="E167" i="2" s="1"/>
  <c r="H167" i="2" s="1"/>
  <c r="H363" i="2" l="1"/>
  <c r="E5" i="1" s="1"/>
  <c r="E7" i="1"/>
  <c r="E6" i="1"/>
</calcChain>
</file>

<file path=xl/sharedStrings.xml><?xml version="1.0" encoding="utf-8"?>
<sst xmlns="http://schemas.openxmlformats.org/spreadsheetml/2006/main" count="30" uniqueCount="30">
  <si>
    <t>HYPOTEČNÍ PŮJČKA</t>
  </si>
  <si>
    <t>KALKULAČKA</t>
  </si>
  <si>
    <t>DETAILY PŮJČKY</t>
  </si>
  <si>
    <t>Nákupní cena</t>
  </si>
  <si>
    <t>Úroková sazba</t>
  </si>
  <si>
    <t>Výše půjčky</t>
  </si>
  <si>
    <t>Počáteční datum půjčky</t>
  </si>
  <si>
    <t>* Celkové měsíční splátky = splátky půjčky + platby za daň z nemovitosti</t>
  </si>
  <si>
    <t>HODNOTY</t>
  </si>
  <si>
    <t>MĚSÍČNÍ SPLÁTKA PŮJČKY</t>
  </si>
  <si>
    <t>HLAVNÍ STATISTICKÉ INFORMACE</t>
  </si>
  <si>
    <t>Měsíční splátky půjčky</t>
  </si>
  <si>
    <t>Celkové měsíční splátky*</t>
  </si>
  <si>
    <t>Celkové splátky půjčky</t>
  </si>
  <si>
    <t>Celkový zaplacený úrok</t>
  </si>
  <si>
    <t>Měsíční částka daně z nemovitosti</t>
  </si>
  <si>
    <t>CELKEM</t>
  </si>
  <si>
    <t>Přejít do tabulky Splácení</t>
  </si>
  <si>
    <t>TABULKA</t>
  </si>
  <si>
    <t>SPLÁCENÍ</t>
  </si>
  <si>
    <t>Č.</t>
  </si>
  <si>
    <t>datum
platby</t>
  </si>
  <si>
    <t>počáteční
zůstatek</t>
  </si>
  <si>
    <t>úrok</t>
  </si>
  <si>
    <t>jistina</t>
  </si>
  <si>
    <t>daň
z nemovitosti</t>
  </si>
  <si>
    <t>platby
celkem</t>
  </si>
  <si>
    <t>konečný
zůstatek</t>
  </si>
  <si>
    <t>počet 
zbývajících</t>
  </si>
  <si>
    <t>Doba trvání půjčky (měsíce)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</si>
</sst>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"/>
    <numFmt numFmtId="165" formatCode="&quot;$&quot;#,##0"/>
    <numFmt numFmtId="166" formatCode="0.0%"/>
    <numFmt numFmtId="167" formatCode="#,##0\ &quot;Kč&quot;"/>
    <numFmt numFmtId="168" formatCode="#,##0.00\ &quot;Kč&quot;"/>
  </numFmts>
  <fonts count="11" x14ac:knownFonts="1"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  <scheme val="major"/>
    </font>
    <font>
      <sz val="20"/>
      <color theme="2"/>
      <name val="Calibri"/>
      <family val="2"/>
      <scheme val="major"/>
    </font>
    <font>
      <sz val="12"/>
      <color theme="2"/>
      <name val="Calibri"/>
      <family val="2"/>
      <scheme val="major"/>
    </font>
    <font>
      <sz val="10"/>
      <color theme="1" tint="0.34998626667073579"/>
      <name val="Calibri"/>
      <family val="2"/>
      <scheme val="minor"/>
    </font>
    <font>
      <sz val="20"/>
      <color theme="3" tint="9.9948118533890809E-2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1"/>
      <color theme="5" tint="-0.24994659260841701"/>
      <name val="Calibri"/>
      <family val="2"/>
      <scheme val="major"/>
    </font>
    <font>
      <b/>
      <u/>
      <sz val="11"/>
      <color theme="9" tint="-0.24994659260841701"/>
      <name val="Calibri"/>
      <family val="2"/>
      <scheme val="minor"/>
    </font>
    <font>
      <b/>
      <u/>
      <sz val="11"/>
      <color theme="5" tint="-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</borders>
  <cellStyleXfs count="22">
    <xf numFmtId="0" fontId="0" fillId="0" borderId="0">
      <alignment wrapText="1"/>
    </xf>
    <xf numFmtId="0" fontId="5" fillId="3" borderId="0" applyNumberFormat="0" applyAlignment="0" applyProtection="0"/>
    <xf numFmtId="0" fontId="3" fillId="4" borderId="6" applyNumberFormat="0" applyProtection="0">
      <alignment horizontal="left" vertical="center" wrapText="1"/>
    </xf>
    <xf numFmtId="0" fontId="3" fillId="2" borderId="0" applyNumberFormat="0" applyAlignment="0" applyProtection="0"/>
    <xf numFmtId="165" fontId="7" fillId="0" borderId="1" applyFill="0" applyBorder="0" applyProtection="0">
      <alignment horizontal="right"/>
    </xf>
    <xf numFmtId="0" fontId="1" fillId="0" borderId="0" applyNumberFormat="0" applyFill="0" applyBorder="0" applyAlignment="0" applyProtection="0"/>
    <xf numFmtId="0" fontId="9" fillId="0" borderId="4" applyNumberFormat="0" applyFill="0" applyAlignment="0" applyProtection="0"/>
    <xf numFmtId="14" fontId="4" fillId="0" borderId="0" applyFont="0" applyFill="0" applyBorder="0" applyAlignment="0" applyProtection="0">
      <protection locked="0"/>
    </xf>
    <xf numFmtId="166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6" fillId="0" borderId="5">
      <alignment horizontal="left" wrapText="1" indent="1"/>
    </xf>
    <xf numFmtId="0" fontId="6" fillId="0" borderId="0">
      <alignment horizontal="left" indent="1"/>
    </xf>
    <xf numFmtId="14" fontId="6" fillId="0" borderId="0">
      <alignment horizontal="left" indent="1"/>
    </xf>
    <xf numFmtId="164" fontId="6" fillId="0" borderId="0">
      <alignment horizontal="right" indent="1"/>
    </xf>
    <xf numFmtId="0" fontId="6" fillId="0" borderId="0">
      <alignment horizontal="center"/>
    </xf>
    <xf numFmtId="0" fontId="3" fillId="4" borderId="0" applyFont="0" applyFill="0" applyBorder="0">
      <alignment horizontal="center" wrapText="1"/>
      <protection locked="0"/>
    </xf>
    <xf numFmtId="0" fontId="10" fillId="0" borderId="0" applyNumberFormat="0" applyFill="0" applyBorder="0" applyAlignment="0" applyProtection="0"/>
    <xf numFmtId="0" fontId="5" fillId="3" borderId="2" applyNumberFormat="0" applyFont="0" applyAlignment="0">
      <alignment vertical="top"/>
      <protection locked="0"/>
    </xf>
    <xf numFmtId="0" fontId="6" fillId="0" borderId="5" applyNumberFormat="0" applyFont="0" applyFill="0" applyAlignment="0">
      <alignment wrapText="1"/>
    </xf>
    <xf numFmtId="165" fontId="6" fillId="0" borderId="0" applyFont="0" applyFill="0" applyBorder="0" applyAlignment="0">
      <alignment wrapText="1"/>
    </xf>
    <xf numFmtId="1" fontId="6" fillId="0" borderId="0" applyFont="0" applyFill="0" applyBorder="0" applyAlignment="0">
      <alignment wrapText="1"/>
    </xf>
    <xf numFmtId="165" fontId="2" fillId="2" borderId="0">
      <alignment horizontal="center" vertical="center"/>
    </xf>
  </cellStyleXfs>
  <cellXfs count="34">
    <xf numFmtId="0" fontId="0" fillId="0" borderId="0" xfId="0">
      <alignment wrapText="1"/>
    </xf>
    <xf numFmtId="0" fontId="5" fillId="3" borderId="0" xfId="1" applyBorder="1" applyAlignment="1" applyProtection="1">
      <protection locked="0"/>
    </xf>
    <xf numFmtId="0" fontId="5" fillId="3" borderId="0" xfId="1" applyNumberFormat="1" applyBorder="1" applyAlignment="1" applyProtection="1">
      <protection locked="0"/>
    </xf>
    <xf numFmtId="0" fontId="4" fillId="0" borderId="0" xfId="0" applyFo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5" borderId="0" xfId="1" applyFill="1" applyProtection="1">
      <protection locked="0"/>
    </xf>
    <xf numFmtId="0" fontId="5" fillId="3" borderId="2" xfId="1" applyBorder="1" applyAlignment="1" applyProtection="1">
      <alignment vertical="top"/>
      <protection locked="0"/>
    </xf>
    <xf numFmtId="0" fontId="5" fillId="3" borderId="2" xfId="1" applyNumberFormat="1" applyBorder="1" applyAlignment="1" applyProtection="1">
      <alignment horizontal="left" vertical="top"/>
      <protection locked="0"/>
    </xf>
    <xf numFmtId="0" fontId="0" fillId="0" borderId="0" xfId="0" applyProtection="1">
      <alignment wrapText="1"/>
      <protection locked="0"/>
    </xf>
    <xf numFmtId="0" fontId="3" fillId="2" borderId="0" xfId="3" applyAlignment="1" applyProtection="1">
      <alignment horizontal="center"/>
    </xf>
    <xf numFmtId="0" fontId="5" fillId="3" borderId="0" xfId="1" applyNumberFormat="1" applyBorder="1" applyAlignment="1" applyProtection="1">
      <alignment horizontal="center"/>
      <protection locked="0"/>
    </xf>
    <xf numFmtId="0" fontId="5" fillId="3" borderId="0" xfId="1" applyNumberFormat="1" applyBorder="1" applyAlignment="1" applyProtection="1">
      <alignment horizontal="center" vertical="top"/>
      <protection locked="0"/>
    </xf>
    <xf numFmtId="0" fontId="6" fillId="0" borderId="0" xfId="11">
      <alignment horizontal="left" indent="1"/>
    </xf>
    <xf numFmtId="14" fontId="6" fillId="0" borderId="0" xfId="12">
      <alignment horizontal="left" indent="1"/>
    </xf>
    <xf numFmtId="0" fontId="6" fillId="0" borderId="0" xfId="14">
      <alignment horizontal="center"/>
    </xf>
    <xf numFmtId="0" fontId="3" fillId="4" borderId="0" xfId="15">
      <alignment horizontal="center" wrapText="1"/>
      <protection locked="0"/>
    </xf>
    <xf numFmtId="0" fontId="0" fillId="0" borderId="0" xfId="0" applyFont="1" applyFill="1" applyBorder="1">
      <alignment wrapText="1"/>
    </xf>
    <xf numFmtId="0" fontId="0" fillId="0" borderId="0" xfId="10" applyFont="1" applyFill="1" applyBorder="1">
      <alignment horizontal="left" wrapText="1" indent="1"/>
    </xf>
    <xf numFmtId="0" fontId="5" fillId="3" borderId="0" xfId="1" applyAlignment="1">
      <alignment wrapText="1"/>
    </xf>
    <xf numFmtId="0" fontId="10" fillId="0" borderId="0" xfId="16" applyAlignment="1">
      <alignment wrapText="1"/>
    </xf>
    <xf numFmtId="0" fontId="5" fillId="3" borderId="2" xfId="17" applyAlignment="1">
      <alignment wrapText="1"/>
      <protection locked="0"/>
    </xf>
    <xf numFmtId="0" fontId="10" fillId="0" borderId="0" xfId="16" applyAlignment="1"/>
    <xf numFmtId="0" fontId="0" fillId="0" borderId="5" xfId="18" applyFont="1" applyFill="1">
      <alignment wrapText="1"/>
    </xf>
    <xf numFmtId="166" fontId="0" fillId="0" borderId="0" xfId="8" applyFont="1" applyFill="1" applyBorder="1" applyAlignment="1">
      <alignment wrapText="1"/>
    </xf>
    <xf numFmtId="1" fontId="0" fillId="0" borderId="0" xfId="20" applyFont="1" applyFill="1" applyBorder="1">
      <alignment wrapText="1"/>
    </xf>
    <xf numFmtId="0" fontId="5" fillId="3" borderId="2" xfId="17" applyAlignment="1">
      <alignment vertical="top"/>
      <protection locked="0"/>
    </xf>
    <xf numFmtId="167" fontId="0" fillId="0" borderId="0" xfId="19" applyNumberFormat="1" applyFont="1" applyFill="1" applyBorder="1">
      <alignment wrapText="1"/>
    </xf>
    <xf numFmtId="14" fontId="0" fillId="0" borderId="0" xfId="7" applyNumberFormat="1" applyFont="1" applyFill="1" applyBorder="1" applyAlignment="1" applyProtection="1">
      <alignment wrapText="1"/>
    </xf>
    <xf numFmtId="167" fontId="0" fillId="0" borderId="0" xfId="19" applyNumberFormat="1" applyFont="1" applyFill="1" applyBorder="1" applyAlignment="1">
      <alignment horizontal="right"/>
    </xf>
    <xf numFmtId="168" fontId="6" fillId="0" borderId="0" xfId="13" applyNumberFormat="1">
      <alignment horizontal="right" indent="1"/>
    </xf>
    <xf numFmtId="167" fontId="2" fillId="2" borderId="0" xfId="21" applyNumberFormat="1">
      <alignment horizontal="center" vertical="center"/>
    </xf>
    <xf numFmtId="167" fontId="9" fillId="0" borderId="0" xfId="6" applyNumberFormat="1" applyFill="1" applyBorder="1" applyAlignment="1" applyProtection="1">
      <alignment horizontal="right"/>
      <protection locked="0"/>
    </xf>
    <xf numFmtId="167" fontId="7" fillId="0" borderId="0" xfId="4" applyNumberFormat="1" applyBorder="1" applyAlignment="1" applyProtection="1">
      <alignment horizontal="center"/>
      <protection locked="0"/>
    </xf>
    <xf numFmtId="0" fontId="5" fillId="3" borderId="0" xfId="1" applyAlignment="1">
      <alignment wrapText="1"/>
    </xf>
  </cellXfs>
  <cellStyles count="22">
    <cellStyle name="Č." xfId="11" xr:uid="{00000000-0005-0000-0000-000000000000}"/>
    <cellStyle name="Datum tabulky" xfId="12" xr:uid="{00000000-0005-0000-0000-000001000000}"/>
    <cellStyle name="DatumZadání" xfId="7" xr:uid="{00000000-0005-0000-0000-000002000000}"/>
    <cellStyle name="Detaily hypoteční kalkulačky" xfId="10" xr:uid="{00000000-0005-0000-0000-000003000000}"/>
    <cellStyle name="Doba trvání půjčky" xfId="20" xr:uid="{00000000-0005-0000-0000-000004000000}"/>
    <cellStyle name="dolní okraj" xfId="17" xr:uid="{00000000-0005-0000-0000-000005000000}"/>
    <cellStyle name="Hodnoty" xfId="19" xr:uid="{00000000-0005-0000-0000-000006000000}"/>
    <cellStyle name="Hypertextový odkaz" xfId="6" builtinId="8" customBuiltin="1"/>
    <cellStyle name="Měna tabulky" xfId="13" xr:uid="{00000000-0005-0000-0000-000008000000}"/>
    <cellStyle name="Měsíční splátka půjčky" xfId="21" xr:uid="{00000000-0005-0000-0000-000009000000}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adpis tabulky Splácení" xfId="15" xr:uid="{00000000-0005-0000-0000-00000E000000}"/>
    <cellStyle name="Název" xfId="1" builtinId="15" customBuiltin="1"/>
    <cellStyle name="Normální" xfId="0" builtinId="0" customBuiltin="1"/>
    <cellStyle name="Ohraničení záhlaví tabulky" xfId="18" xr:uid="{00000000-0005-0000-0000-000011000000}"/>
    <cellStyle name="Počet zbývajících" xfId="14" xr:uid="{00000000-0005-0000-0000-000012000000}"/>
    <cellStyle name="Použitý hypertextový odkaz" xfId="9" builtinId="9" customBuiltin="1"/>
    <cellStyle name="Vysvětlující text" xfId="16" builtinId="53" customBuiltin="1"/>
    <cellStyle name="ZadanéProcento" xfId="8" xr:uid="{00000000-0005-0000-0000-000015000000}"/>
  </cellStyles>
  <dxfs count="16">
    <dxf>
      <numFmt numFmtId="0" formatCode="General"/>
    </dxf>
    <dxf>
      <numFmt numFmtId="168" formatCode="#,##0.00\ &quot;Kč&quot;"/>
    </dxf>
    <dxf>
      <numFmt numFmtId="168" formatCode="#,##0.00\ &quot;Kč&quot;"/>
    </dxf>
    <dxf>
      <numFmt numFmtId="168" formatCode="#,##0.00\ &quot;Kč&quot;"/>
    </dxf>
    <dxf>
      <numFmt numFmtId="168" formatCode="#,##0.00\ &quot;Kč&quot;"/>
    </dxf>
    <dxf>
      <numFmt numFmtId="168" formatCode="#,##0.00\ &quot;Kč&quot;"/>
    </dxf>
    <dxf>
      <numFmt numFmtId="168" formatCode="#,##0.00\ &quot;Kč&quot;"/>
    </dxf>
    <dxf>
      <numFmt numFmtId="19" formatCode="d/m/yyyy"/>
    </dxf>
    <dxf>
      <protection locked="1" hidden="0"/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protection locked="0" hidden="0"/>
    </dxf>
    <dxf>
      <protection locked="0" hidden="0"/>
    </dxf>
    <dxf>
      <font>
        <b val="0"/>
        <i val="0"/>
        <color theme="5" tint="-0.24994659260841701"/>
      </font>
      <border>
        <right style="thick">
          <color theme="0"/>
        </right>
      </border>
    </dxf>
    <dxf>
      <font>
        <b val="0"/>
        <i val="0"/>
        <color theme="5" tint="-0.24994659260841701"/>
      </font>
      <fill>
        <patternFill patternType="solid">
          <bgColor theme="2"/>
        </patternFill>
      </fill>
    </dxf>
    <dxf>
      <font>
        <color theme="0"/>
      </font>
      <fill>
        <patternFill>
          <bgColor theme="5" tint="-0.24994659260841701"/>
        </patternFill>
      </fill>
      <border>
        <left style="thick">
          <color theme="0"/>
        </left>
        <top style="thick">
          <color theme="0"/>
        </top>
      </border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Hypoteční kalkulačka" defaultPivotStyle="PivotStyleLight16">
    <tableStyle name="Hypoteční kalkulačka" pivot="0" count="4" xr9:uid="{00000000-0011-0000-FFFF-FFFF00000000}">
      <tableStyleElement type="wholeTable" dxfId="15"/>
      <tableStyleElement type="headerRow" dxfId="14"/>
      <tableStyleElement type="lastColumn" dxfId="13"/>
      <tableStyleElement type="second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DetailyPůjčky" displayName="DetailyPůjčky" ref="B3:E8" totalsRowDxfId="11">
  <autoFilter ref="B3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ETAILY PŮJČKY" totalsRowLabel="Total"/>
    <tableColumn id="4" xr3:uid="{00000000-0010-0000-0000-000004000000}" name="HODNOTY" totalsRowFunction="count"/>
    <tableColumn id="2" xr3:uid="{00000000-0010-0000-0000-000002000000}" name="HLAVNÍ STATISTICKÉ INFORMACE" totalsRowDxfId="10"/>
    <tableColumn id="3" xr3:uid="{00000000-0010-0000-0000-000003000000}" name="CELKEM"/>
  </tableColumns>
  <tableStyleInfo name="Hypoteční kalkulačka" showFirstColumn="0" showLastColumn="1" showRowStripes="1" showColumnStripes="1"/>
  <extLst>
    <ext xmlns:x14="http://schemas.microsoft.com/office/spreadsheetml/2009/9/main" uri="{504A1905-F514-4f6f-8877-14C23A59335A}">
      <x14:table altTextSummary="Do této tabulky se zadává ve sloupci Detaily půjčky kupní cena, úroková sazba, doba trvání půjčky (v měsících), vypůjčená částka a počáteční datum půjčky. Hlavní statistické informace pro měsíční splátky půjčky, celkové měsíční platby, celkové splátky půjčky a celkový zaplacený úrok se automaticky aktualizují. Zadejte do buňky E8 měsíční částku daně z nemovitosti a částky se příslušným způsobem automaticky upraví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plácení" displayName="Splácení" ref="B3:J363" totalsRowShown="0" dataDxfId="8">
  <autoFilter ref="B3:J363" xr:uid="{00000000-0009-0000-0100-000001000000}"/>
  <tableColumns count="9">
    <tableColumn id="1" xr3:uid="{00000000-0010-0000-0100-000001000000}" name="Č.">
      <calculatedColumnFormula>ROWS($B$4:B4)</calculatedColumnFormula>
    </tableColumn>
    <tableColumn id="2" xr3:uid="{00000000-0010-0000-0100-000002000000}" name="datum_x000a_platby" dataDxfId="7">
      <calculatedColumnFormula>IF(ZadanéHodnoty,IF(Splácení[[#This Row],[Č.]]&lt;=DobaTrváníPůjčky,IF(ROW()-ROW(Splácení[[#Headers],[datum
platby]])=1,ZahájeníPůjčky,IF(I3&gt;0,EDATE(C3,1),"")),""),"")</calculatedColumnFormula>
    </tableColumn>
    <tableColumn id="3" xr3:uid="{00000000-0010-0000-0100-000003000000}" name="počáteční_x000a_zůstatek" dataDxfId="6">
      <calculatedColumnFormula>IF(ROW()-ROW(Splácení[[#Headers],[počáteční
zůstatek]])=1,VýšePůjčky,IF(Splácení[[#This Row],[datum
platby]]="",0,INDEX(Splácení[], ROW()-4,8)))</calculatedColumnFormula>
    </tableColumn>
    <tableColumn id="4" xr3:uid="{00000000-0010-0000-0100-000004000000}" name="úrok" dataDxfId="5">
      <calculatedColumnFormula>IF(ZadanéHodnoty,IF(ROW()-ROW(Splácení[[#Headers],[úrok]])=1,-IPMT(ÚrokováSazba/12,1,DobaTrváníPůjčky-ROWS($C$4:C4)+1,Splácení[[#This Row],[počáteční
zůstatek]]),IFERROR(-IPMT(ÚrokováSazba/12,1,Splácení[[#This Row],[počet 
zbývajících]],D5),0)),0)</calculatedColumnFormula>
    </tableColumn>
    <tableColumn id="5" xr3:uid="{00000000-0010-0000-0100-000005000000}" name="jistina" dataDxfId="4">
      <calculatedColumnFormula>IFERROR(IF(AND(ZadanéHodnoty,Splácení[[#This Row],[datum
platby]]&lt;&gt;""),-PPMT(ÚrokováSazba/12,1,DobaTrváníPůjčky-ROWS($C$4:C4)+1,Splácení[[#This Row],[počáteční
zůstatek]]),""),0)</calculatedColumnFormula>
    </tableColumn>
    <tableColumn id="7" xr3:uid="{00000000-0010-0000-0100-000007000000}" name="daň_x000a_z nemovitosti" dataDxfId="3">
      <calculatedColumnFormula>IF(Splácení[[#This Row],[datum
platby]]="",0,ČástkaDaněZNemovitosti)</calculatedColumnFormula>
    </tableColumn>
    <tableColumn id="9" xr3:uid="{00000000-0010-0000-0100-000009000000}" name="platby_x000a_celkem" dataDxfId="2">
      <calculatedColumnFormula>IF(Splácení[[#This Row],[datum
platby]]="",0,Splácení[[#This Row],[úrok]]+Splácení[[#This Row],[jistina]]+Splácení[[#This Row],[daň
z nemovitosti]])</calculatedColumnFormula>
    </tableColumn>
    <tableColumn id="10" xr3:uid="{00000000-0010-0000-0100-00000A000000}" name="konečný_x000a_zůstatek" dataDxfId="1">
      <calculatedColumnFormula>IF(Splácení[[#This Row],[datum
platby]]="",0,Splácení[[#This Row],[počáteční
zůstatek]]-Splácení[[#This Row],[jistina]])</calculatedColumnFormula>
    </tableColumn>
    <tableColumn id="11" xr3:uid="{00000000-0010-0000-0100-00000B000000}" name="počet _x000a_zbývajících" dataDxfId="0">
      <calculatedColumnFormula>IF(Splácení[[#This Row],[konečný
zůstatek]]&gt;0,PosledníŘádek-ROW(),0)</calculatedColumnFormula>
    </tableColumn>
  </tableColumns>
  <tableStyleInfo name="Hypoteční kalkulačka" showFirstColumn="0" showLastColumn="0" showRowStripes="1" showColumnStripes="0"/>
  <extLst>
    <ext xmlns:x14="http://schemas.microsoft.com/office/spreadsheetml/2009/9/main" uri="{504A1905-F514-4f6f-8877-14C23A59335A}">
      <x14:table altTextSummary="Tabulka výpočtů splátek půjčky v průběhu času Další splátky se dají přidat tak, že vložíte další řádek. Zadáte datum splátky a ostatní sloupce se budou aktualizovat automaticky. Předpokládá se zaplacení extra splátky ve stejné výši, jako je měsíční částka."/>
    </ext>
  </extLst>
</table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autoPageBreaks="0" fitToPage="1"/>
  </sheetPr>
  <dimension ref="A1:E9"/>
  <sheetViews>
    <sheetView showGridLines="0" tabSelected="1" zoomScaleNormal="100" workbookViewId="0">
      <selection activeCell="G5" sqref="G5"/>
    </sheetView>
  </sheetViews>
  <sheetFormatPr defaultColWidth="8.88671875" defaultRowHeight="30" customHeight="1" x14ac:dyDescent="0.3"/>
  <cols>
    <col min="1" max="1" width="2.6640625" style="3" customWidth="1"/>
    <col min="2" max="2" width="35.6640625" style="4" customWidth="1"/>
    <col min="3" max="3" width="15.6640625" style="3" customWidth="1"/>
    <col min="4" max="4" width="35.6640625" style="3" customWidth="1"/>
    <col min="5" max="5" width="15.6640625" style="32" customWidth="1"/>
    <col min="6" max="16384" width="8.88671875" style="3"/>
  </cols>
  <sheetData>
    <row r="1" spans="1:5" ht="30" customHeight="1" x14ac:dyDescent="0.5">
      <c r="A1" s="18"/>
      <c r="B1" s="33" t="s">
        <v>0</v>
      </c>
      <c r="C1" s="33"/>
      <c r="D1" s="9" t="s">
        <v>9</v>
      </c>
      <c r="E1" s="10"/>
    </row>
    <row r="2" spans="1:5" ht="30" customHeight="1" thickBot="1" x14ac:dyDescent="0.55000000000000004">
      <c r="A2" s="20"/>
      <c r="B2" s="33" t="s">
        <v>1</v>
      </c>
      <c r="C2" s="33"/>
      <c r="D2" s="30">
        <f>E4</f>
        <v>10736.432460242781</v>
      </c>
      <c r="E2" s="11"/>
    </row>
    <row r="3" spans="1:5" ht="35.1" customHeight="1" thickTop="1" x14ac:dyDescent="0.3">
      <c r="A3"/>
      <c r="B3" s="16" t="s">
        <v>2</v>
      </c>
      <c r="C3" s="16" t="s">
        <v>8</v>
      </c>
      <c r="D3" s="22" t="s">
        <v>10</v>
      </c>
      <c r="E3" s="16" t="s">
        <v>16</v>
      </c>
    </row>
    <row r="4" spans="1:5" ht="30" customHeight="1" x14ac:dyDescent="0.3">
      <c r="B4" s="17" t="s">
        <v>3</v>
      </c>
      <c r="C4" s="26">
        <v>3000000</v>
      </c>
      <c r="D4" s="17" t="s">
        <v>11</v>
      </c>
      <c r="E4" s="28">
        <f>IFERROR(PMT(ÚrokováSazba/12,DobaTrváníPůjčky,-VýšePůjčky),0)</f>
        <v>10736.432460242781</v>
      </c>
    </row>
    <row r="5" spans="1:5" ht="30" customHeight="1" x14ac:dyDescent="0.3">
      <c r="B5" s="17" t="s">
        <v>4</v>
      </c>
      <c r="C5" s="23">
        <v>0.05</v>
      </c>
      <c r="D5" s="17" t="s">
        <v>12</v>
      </c>
      <c r="E5" s="28">
        <f ca="1">IFERROR(IF(ZadanéHodnoty,SUM(platby_celkem),0),0)</f>
        <v>5206792.3652670942</v>
      </c>
    </row>
    <row r="6" spans="1:5" ht="30" customHeight="1" x14ac:dyDescent="0.3">
      <c r="B6" s="17" t="s">
        <v>29</v>
      </c>
      <c r="C6" s="24">
        <v>360</v>
      </c>
      <c r="D6" s="17" t="s">
        <v>13</v>
      </c>
      <c r="E6" s="28">
        <f ca="1">IFERROR(IF(ZadanéHodnoty,SUM(celkové_splátky_půjčky),0),0)</f>
        <v>3856792.3652670914</v>
      </c>
    </row>
    <row r="7" spans="1:5" ht="30" customHeight="1" x14ac:dyDescent="0.3">
      <c r="B7" s="17" t="s">
        <v>5</v>
      </c>
      <c r="C7" s="26">
        <v>2000000</v>
      </c>
      <c r="D7" s="17" t="s">
        <v>14</v>
      </c>
      <c r="E7" s="28">
        <f ca="1">IFERROR(IF(ZadanéHodnoty,SUM(úroky),0),0)</f>
        <v>1856792.3652670963</v>
      </c>
    </row>
    <row r="8" spans="1:5" ht="30" customHeight="1" x14ac:dyDescent="0.3">
      <c r="B8" s="17" t="s">
        <v>6</v>
      </c>
      <c r="C8" s="27">
        <f ca="1">TODAY()+120</f>
        <v>43617</v>
      </c>
      <c r="D8" s="17" t="s">
        <v>15</v>
      </c>
      <c r="E8" s="28">
        <v>3750</v>
      </c>
    </row>
    <row r="9" spans="1:5" customFormat="1" ht="30" customHeight="1" x14ac:dyDescent="0.3">
      <c r="B9" s="21" t="s">
        <v>7</v>
      </c>
      <c r="C9" s="19"/>
      <c r="E9" s="31" t="s">
        <v>17</v>
      </c>
    </row>
  </sheetData>
  <sheetProtection insertRows="0" deleteRows="0" selectLockedCells="1"/>
  <mergeCells count="2">
    <mergeCell ref="B1:C1"/>
    <mergeCell ref="B2:C2"/>
  </mergeCells>
  <dataValidations xWindow="814" yWindow="404" count="13">
    <dataValidation type="whole" allowBlank="1" showInputMessage="1" showErrorMessage="1" error="Maximální délka půjčky v této kalkulačce je 360 měsíců (30 let). Vyberte možnost OPAKOVAT a zadejte hodnotu mezi 1 a 360 nebo vyberte možnost ZRUŠIT a opusťte tak buňku." prompt="Zadejte dobu splácení půjčky (v měsících). Platné hodnoty jsou mezi 1 a 360 (30 let)." sqref="C6" xr:uid="{00000000-0002-0000-0000-000000000000}">
      <formula1>1</formula1>
      <formula2>360</formula2>
    </dataValidation>
    <dataValidation allowBlank="1" showInputMessage="1" showErrorMessage="1" prompt="List Hypoteční kalkulačka, který obsahuje detaily o půjčce a automaticky vypočítá hlavní statistické informace k určení celkové měsíční splátky půjčky. Navigační odkaz na list Tabulka Splácení je v buňce E9." sqref="A1" xr:uid="{00000000-0002-0000-0000-000001000000}"/>
    <dataValidation allowBlank="1" showInputMessage="1" showErrorMessage="1" prompt="Do této buňky zadejte kupní cenu." sqref="C4" xr:uid="{00000000-0002-0000-0000-000002000000}"/>
    <dataValidation allowBlank="1" showInputMessage="1" showErrorMessage="1" prompt="Do této buňky zadejte úrokovou sazbu." sqref="C5" xr:uid="{00000000-0002-0000-0000-000003000000}"/>
    <dataValidation allowBlank="1" showInputMessage="1" showErrorMessage="1" prompt="Do této buňky zadejte částku půjčky." sqref="C7" xr:uid="{00000000-0002-0000-0000-000004000000}"/>
    <dataValidation allowBlank="1" showInputMessage="1" showErrorMessage="1" prompt="Do této buňky zadejte počáteční datum půjčky." sqref="C8" xr:uid="{00000000-0002-0000-0000-000005000000}"/>
    <dataValidation allowBlank="1" showInputMessage="1" showErrorMessage="1" prompt="Do této buňky zadejte měsíční částku daně z nemovitosti." sqref="E8" xr:uid="{00000000-0002-0000-0000-000006000000}"/>
    <dataValidation allowBlank="1" showInputMessage="1" showErrorMessage="1" prompt="V tomto sloupci jsou v buňkách B4 až B8 zadané podrobnosti půjčky." sqref="B3" xr:uid="{00000000-0002-0000-0000-000007000000}"/>
    <dataValidation allowBlank="1" showInputMessage="1" showErrorMessage="1" prompt="Měsíční splátka půjčky se vypočítá automaticky na základě detailů půjčky a hlavních statistických informací." sqref="D2" xr:uid="{00000000-0002-0000-0000-000008000000}"/>
    <dataValidation allowBlank="1" showInputMessage="1" showErrorMessage="1" prompt="Do tohoto sloupce zadejte v buňkách C4 až C8 hodnoty detailů půjčky." sqref="C3" xr:uid="{00000000-0002-0000-0000-000009000000}"/>
    <dataValidation allowBlank="1" showInputMessage="1" showErrorMessage="1" prompt="V tomto sloupci jsou v buňkách D4 až D8 zadané hlavní statistické informace." sqref="D3" xr:uid="{00000000-0002-0000-0000-00000A000000}"/>
    <dataValidation allowBlank="1" showInputMessage="1" showErrorMessage="1" prompt="Všechny součty v tomto sloupci se v buňkách E4 až E7 počítají automaticky. Do buňky E8 zadejte měsíční částku daně z nemovitosti." sqref="E3" xr:uid="{00000000-0002-0000-0000-00000B000000}"/>
    <dataValidation allowBlank="1" showInputMessage="1" showErrorMessage="1" prompt="Hypertextový odkaz na tabulku Splácení" sqref="E9" xr:uid="{00000000-0002-0000-0000-00000C000000}"/>
  </dataValidations>
  <hyperlinks>
    <hyperlink ref="E9" location="'Tabulka Splácení'!A1" tooltip="Přejít do tabulky Splácení" display="Přejít do tabulky Splácení" xr:uid="{00000000-0004-0000-0000-000000000000}"/>
  </hyperlinks>
  <printOptions horizontalCentered="1"/>
  <pageMargins left="0.25" right="0.25" top="0.75" bottom="0.75" header="0.3" footer="0.3"/>
  <pageSetup paperSize="9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  <pageSetUpPr fitToPage="1"/>
  </sheetPr>
  <dimension ref="A1:J363"/>
  <sheetViews>
    <sheetView showGridLines="0" zoomScaleNormal="100" workbookViewId="0"/>
  </sheetViews>
  <sheetFormatPr defaultColWidth="8.88671875" defaultRowHeight="14.4" x14ac:dyDescent="0.3"/>
  <cols>
    <col min="1" max="1" width="2.6640625" style="8" customWidth="1"/>
    <col min="2" max="2" width="9.109375" style="8" customWidth="1"/>
    <col min="3" max="3" width="15.44140625" style="8" customWidth="1"/>
    <col min="4" max="4" width="16.6640625" style="8" customWidth="1"/>
    <col min="5" max="5" width="14.33203125" style="8" customWidth="1"/>
    <col min="6" max="6" width="16.33203125" style="8" customWidth="1"/>
    <col min="7" max="7" width="20" style="8" customWidth="1"/>
    <col min="8" max="9" width="16.33203125" style="8" customWidth="1"/>
    <col min="10" max="10" width="17.44140625" style="8" customWidth="1"/>
    <col min="11" max="16384" width="8.88671875" style="8"/>
  </cols>
  <sheetData>
    <row r="1" spans="1:10" s="5" customFormat="1" ht="30" customHeight="1" x14ac:dyDescent="0.5">
      <c r="A1" s="1"/>
      <c r="B1" s="2" t="s">
        <v>18</v>
      </c>
      <c r="C1" s="2"/>
      <c r="D1" s="2"/>
      <c r="E1" s="1"/>
      <c r="F1" s="1"/>
      <c r="G1" s="1"/>
      <c r="H1" s="1"/>
      <c r="I1" s="1"/>
      <c r="J1" s="1"/>
    </row>
    <row r="2" spans="1:10" s="5" customFormat="1" ht="30" customHeight="1" thickBot="1" x14ac:dyDescent="0.55000000000000004">
      <c r="A2" s="25"/>
      <c r="B2" s="7" t="s">
        <v>19</v>
      </c>
      <c r="C2" s="7"/>
      <c r="D2" s="7"/>
      <c r="E2" s="6"/>
      <c r="F2" s="6"/>
      <c r="G2" s="6"/>
      <c r="H2" s="6"/>
      <c r="I2" s="6"/>
      <c r="J2" s="6"/>
    </row>
    <row r="3" spans="1:10" ht="35.1" customHeight="1" thickTop="1" x14ac:dyDescent="0.3">
      <c r="B3" s="15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</row>
    <row r="4" spans="1:10" ht="15" customHeight="1" x14ac:dyDescent="0.3">
      <c r="B4" s="12">
        <f>ROWS($B$4:B4)</f>
        <v>1</v>
      </c>
      <c r="C4" s="13">
        <f ca="1">IF(ZadanéHodnoty,IF(Splácení[[#This Row],[Č.]]&lt;=DobaTrváníPůjčky,IF(ROW()-ROW(Splácení[[#Headers],[datum
platby]])=1,ZahájeníPůjčky,IF(I3&gt;0,EDATE(C3,1),"")),""),"")</f>
        <v>43617</v>
      </c>
      <c r="D4" s="29">
        <f>IF(ROW()-ROW(Splácení[[#Headers],[počáteční
zůstatek]])=1,VýšePůjčky,IF(Splácení[[#This Row],[datum
platby]]="",0,INDEX(Splácení[], ROW()-4,8)))</f>
        <v>2000000</v>
      </c>
      <c r="E4" s="29">
        <f ca="1">IF(ZadanéHodnoty,IF(ROW()-ROW(Splácení[[#Headers],[úrok]])=1,-IPMT(ÚrokováSazba/12,1,DobaTrváníPůjčky-ROWS($C$4:C4)+1,Splácení[[#This Row],[počáteční
zůstatek]]),IFERROR(-IPMT(ÚrokováSazba/12,1,Splácení[[#This Row],[počet 
zbývajících]],D5),0)),0)</f>
        <v>8333.3333333333339</v>
      </c>
      <c r="F4" s="29">
        <f ca="1">IFERROR(IF(AND(ZadanéHodnoty,Splácení[[#This Row],[datum
platby]]&lt;&gt;""),-PPMT(ÚrokováSazba/12,1,DobaTrváníPůjčky-ROWS($C$4:C4)+1,Splácení[[#This Row],[počáteční
zůstatek]]),""),0)</f>
        <v>2403.0991269094475</v>
      </c>
      <c r="G4" s="29">
        <f ca="1">IF(Splácení[[#This Row],[datum
platby]]="",0,ČástkaDaněZNemovitosti)</f>
        <v>3750</v>
      </c>
      <c r="H4" s="29">
        <f ca="1">IF(Splácení[[#This Row],[datum
platby]]="",0,Splácení[[#This Row],[úrok]]+Splácení[[#This Row],[jistina]]+Splácení[[#This Row],[daň
z nemovitosti]])</f>
        <v>14486.432460242781</v>
      </c>
      <c r="I4" s="29">
        <f ca="1">IF(Splácení[[#This Row],[datum
platby]]="",0,Splácení[[#This Row],[počáteční
zůstatek]]-Splácení[[#This Row],[jistina]])</f>
        <v>1997596.9008730906</v>
      </c>
      <c r="J4" s="14">
        <f ca="1">IF(Splácení[[#This Row],[konečný
zůstatek]]&gt;0,PosledníŘádek-ROW(),0)</f>
        <v>359</v>
      </c>
    </row>
    <row r="5" spans="1:10" ht="15" customHeight="1" x14ac:dyDescent="0.3">
      <c r="B5" s="12">
        <f>ROWS($B$4:B5)</f>
        <v>2</v>
      </c>
      <c r="C5" s="13">
        <f ca="1">IF(ZadanéHodnoty,IF(Splácení[[#This Row],[Č.]]&lt;=DobaTrváníPůjčky,IF(ROW()-ROW(Splácení[[#Headers],[datum
platby]])=1,ZahájeníPůjčky,IF(I4&gt;0,EDATE(C4,1),"")),""),"")</f>
        <v>43647</v>
      </c>
      <c r="D5" s="29">
        <f ca="1">IF(ROW()-ROW(Splácení[[#Headers],[počáteční
zůstatek]])=1,VýšePůjčky,IF(Splácení[[#This Row],[datum
platby]]="",0,INDEX(Splácení[], ROW()-4,8)))</f>
        <v>1997596.9008730906</v>
      </c>
      <c r="E5" s="29">
        <f ca="1">IF(ZadanéHodnoty,IF(ROW()-ROW(Splácení[[#Headers],[úrok]])=1,-IPMT(ÚrokováSazba/12,1,DobaTrváníPůjčky-ROWS($C$4:C5)+1,Splácení[[#This Row],[počáteční
zůstatek]]),IFERROR(-IPMT(ÚrokováSazba/12,1,Splácení[[#This Row],[počet 
zbývajících]],D6),0)),0)</f>
        <v>8313.2657868048009</v>
      </c>
      <c r="F5" s="29">
        <f ca="1">IFERROR(IF(AND(ZadanéHodnoty,Splácení[[#This Row],[datum
platby]]&lt;&gt;""),-PPMT(ÚrokováSazba/12,1,DobaTrváníPůjčky-ROWS($C$4:C5)+1,Splácení[[#This Row],[počáteční
zůstatek]]),""),0)</f>
        <v>2413.1120399382362</v>
      </c>
      <c r="G5" s="29">
        <f ca="1">IF(Splácení[[#This Row],[datum
platby]]="",0,ČástkaDaněZNemovitosti)</f>
        <v>3750</v>
      </c>
      <c r="H5" s="29">
        <f ca="1">IF(Splácení[[#This Row],[datum
platby]]="",0,Splácení[[#This Row],[úrok]]+Splácení[[#This Row],[jistina]]+Splácení[[#This Row],[daň
z nemovitosti]])</f>
        <v>14476.377826743037</v>
      </c>
      <c r="I5" s="29">
        <f ca="1">IF(Splácení[[#This Row],[datum
platby]]="",0,Splácení[[#This Row],[počáteční
zůstatek]]-Splácení[[#This Row],[jistina]])</f>
        <v>1995183.7888331523</v>
      </c>
      <c r="J5" s="14">
        <f ca="1">IF(Splácení[[#This Row],[konečný
zůstatek]]&gt;0,PosledníŘádek-ROW(),0)</f>
        <v>358</v>
      </c>
    </row>
    <row r="6" spans="1:10" ht="15" customHeight="1" x14ac:dyDescent="0.3">
      <c r="B6" s="12">
        <f>ROWS($B$4:B6)</f>
        <v>3</v>
      </c>
      <c r="C6" s="13">
        <f ca="1">IF(ZadanéHodnoty,IF(Splácení[[#This Row],[Č.]]&lt;=DobaTrváníPůjčky,IF(ROW()-ROW(Splácení[[#Headers],[datum
platby]])=1,ZahájeníPůjčky,IF(I5&gt;0,EDATE(C5,1),"")),""),"")</f>
        <v>43678</v>
      </c>
      <c r="D6" s="29">
        <f ca="1">IF(ROW()-ROW(Splácení[[#Headers],[počáteční
zůstatek]])=1,VýšePůjčky,IF(Splácení[[#This Row],[datum
platby]]="",0,INDEX(Splácení[], ROW()-4,8)))</f>
        <v>1995183.7888331523</v>
      </c>
      <c r="E6" s="29">
        <f ca="1">IF(ZadanéHodnoty,IF(ROW()-ROW(Splácení[[#Headers],[úrok]])=1,-IPMT(ÚrokováSazba/12,1,DobaTrváníPůjčky-ROWS($C$4:C6)+1,Splácení[[#This Row],[počáteční
zůstatek]]),IFERROR(-IPMT(ÚrokováSazba/12,1,Splácení[[#This Row],[počet 
zbývajících]],D7),0)),0)</f>
        <v>8303.1692589988088</v>
      </c>
      <c r="F6" s="29">
        <f ca="1">IFERROR(IF(AND(ZadanéHodnoty,Splácení[[#This Row],[datum
platby]]&lt;&gt;""),-PPMT(ÚrokováSazba/12,1,DobaTrváníPůjčky-ROWS($C$4:C6)+1,Splácení[[#This Row],[počáteční
zůstatek]]),""),0)</f>
        <v>2423.1666734379792</v>
      </c>
      <c r="G6" s="29">
        <f ca="1">IF(Splácení[[#This Row],[datum
platby]]="",0,ČástkaDaněZNemovitosti)</f>
        <v>3750</v>
      </c>
      <c r="H6" s="29">
        <f ca="1">IF(Splácení[[#This Row],[datum
platby]]="",0,Splácení[[#This Row],[úrok]]+Splácení[[#This Row],[jistina]]+Splácení[[#This Row],[daň
z nemovitosti]])</f>
        <v>14476.335932436788</v>
      </c>
      <c r="I6" s="29">
        <f ca="1">IF(Splácení[[#This Row],[datum
platby]]="",0,Splácení[[#This Row],[počáteční
zůstatek]]-Splácení[[#This Row],[jistina]])</f>
        <v>1992760.6221597143</v>
      </c>
      <c r="J6" s="14">
        <f ca="1">IF(Splácení[[#This Row],[konečný
zůstatek]]&gt;0,PosledníŘádek-ROW(),0)</f>
        <v>357</v>
      </c>
    </row>
    <row r="7" spans="1:10" ht="15" customHeight="1" x14ac:dyDescent="0.3">
      <c r="B7" s="12">
        <f>ROWS($B$4:B7)</f>
        <v>4</v>
      </c>
      <c r="C7" s="13">
        <f ca="1">IF(ZadanéHodnoty,IF(Splácení[[#This Row],[Č.]]&lt;=DobaTrváníPůjčky,IF(ROW()-ROW(Splácení[[#Headers],[datum
platby]])=1,ZahájeníPůjčky,IF(I6&gt;0,EDATE(C6,1),"")),""),"")</f>
        <v>43709</v>
      </c>
      <c r="D7" s="29">
        <f ca="1">IF(ROW()-ROW(Splácení[[#Headers],[počáteční
zůstatek]])=1,VýšePůjčky,IF(Splácení[[#This Row],[datum
platby]]="",0,INDEX(Splácení[], ROW()-4,8)))</f>
        <v>1992760.6221597143</v>
      </c>
      <c r="E7" s="29">
        <f ca="1">IF(ZadanéHodnoty,IF(ROW()-ROW(Splácení[[#Headers],[úrok]])=1,-IPMT(ÚrokováSazba/12,1,DobaTrváníPůjčky-ROWS($C$4:C7)+1,Splácení[[#This Row],[počáteční
zůstatek]]),IFERROR(-IPMT(ÚrokováSazba/12,1,Splácení[[#This Row],[počet 
zbývajících]],D8),0)),0)</f>
        <v>8293.0306623269607</v>
      </c>
      <c r="F7" s="29">
        <f ca="1">IFERROR(IF(AND(ZadanéHodnoty,Splácení[[#This Row],[datum
platby]]&lt;&gt;""),-PPMT(ÚrokováSazba/12,1,DobaTrváníPůjčky-ROWS($C$4:C7)+1,Splácení[[#This Row],[počáteční
zůstatek]]),""),0)</f>
        <v>2433.2632012439713</v>
      </c>
      <c r="G7" s="29">
        <f ca="1">IF(Splácení[[#This Row],[datum
platby]]="",0,ČástkaDaněZNemovitosti)</f>
        <v>3750</v>
      </c>
      <c r="H7" s="29">
        <f ca="1">IF(Splácení[[#This Row],[datum
platby]]="",0,Splácení[[#This Row],[úrok]]+Splácení[[#This Row],[jistina]]+Splácení[[#This Row],[daň
z nemovitosti]])</f>
        <v>14476.293863570932</v>
      </c>
      <c r="I7" s="29">
        <f ca="1">IF(Splácení[[#This Row],[datum
platby]]="",0,Splácení[[#This Row],[počáteční
zůstatek]]-Splácení[[#This Row],[jistina]])</f>
        <v>1990327.3589584704</v>
      </c>
      <c r="J7" s="14">
        <f ca="1">IF(Splácení[[#This Row],[konečný
zůstatek]]&gt;0,PosledníŘádek-ROW(),0)</f>
        <v>356</v>
      </c>
    </row>
    <row r="8" spans="1:10" ht="15" customHeight="1" x14ac:dyDescent="0.3">
      <c r="B8" s="12">
        <f>ROWS($B$4:B8)</f>
        <v>5</v>
      </c>
      <c r="C8" s="13">
        <f ca="1">IF(ZadanéHodnoty,IF(Splácení[[#This Row],[Č.]]&lt;=DobaTrváníPůjčky,IF(ROW()-ROW(Splácení[[#Headers],[datum
platby]])=1,ZahájeníPůjčky,IF(I7&gt;0,EDATE(C7,1),"")),""),"")</f>
        <v>43739</v>
      </c>
      <c r="D8" s="29">
        <f ca="1">IF(ROW()-ROW(Splácení[[#Headers],[počáteční
zůstatek]])=1,VýšePůjčky,IF(Splácení[[#This Row],[datum
platby]]="",0,INDEX(Splácení[], ROW()-4,8)))</f>
        <v>1990327.3589584704</v>
      </c>
      <c r="E8" s="29">
        <f ca="1">IF(ZadanéHodnoty,IF(ROW()-ROW(Splácení[[#Headers],[úrok]])=1,-IPMT(ÚrokováSazba/12,1,DobaTrváníPůjčky-ROWS($C$4:C8)+1,Splácení[[#This Row],[počáteční
zůstatek]]),IFERROR(-IPMT(ÚrokováSazba/12,1,Splácení[[#This Row],[počet 
zbývajících]],D9),0)),0)</f>
        <v>8282.8498215023101</v>
      </c>
      <c r="F8" s="29">
        <f ca="1">IFERROR(IF(AND(ZadanéHodnoty,Splácení[[#This Row],[datum
platby]]&lt;&gt;""),-PPMT(ÚrokováSazba/12,1,DobaTrváníPůjčky-ROWS($C$4:C8)+1,Splácení[[#This Row],[počáteční
zůstatek]]),""),0)</f>
        <v>2443.4017979158211</v>
      </c>
      <c r="G8" s="29">
        <f ca="1">IF(Splácení[[#This Row],[datum
platby]]="",0,ČástkaDaněZNemovitosti)</f>
        <v>3750</v>
      </c>
      <c r="H8" s="29">
        <f ca="1">IF(Splácení[[#This Row],[datum
platby]]="",0,Splácení[[#This Row],[úrok]]+Splácení[[#This Row],[jistina]]+Splácení[[#This Row],[daň
z nemovitosti]])</f>
        <v>14476.251619418132</v>
      </c>
      <c r="I8" s="29">
        <f ca="1">IF(Splácení[[#This Row],[datum
platby]]="",0,Splácení[[#This Row],[počáteční
zůstatek]]-Splácení[[#This Row],[jistina]])</f>
        <v>1987883.9571605546</v>
      </c>
      <c r="J8" s="14">
        <f ca="1">IF(Splácení[[#This Row],[konečný
zůstatek]]&gt;0,PosledníŘádek-ROW(),0)</f>
        <v>355</v>
      </c>
    </row>
    <row r="9" spans="1:10" ht="15" customHeight="1" x14ac:dyDescent="0.3">
      <c r="B9" s="12">
        <f>ROWS($B$4:B9)</f>
        <v>6</v>
      </c>
      <c r="C9" s="13">
        <f ca="1">IF(ZadanéHodnoty,IF(Splácení[[#This Row],[Č.]]&lt;=DobaTrváníPůjčky,IF(ROW()-ROW(Splácení[[#Headers],[datum
platby]])=1,ZahájeníPůjčky,IF(I8&gt;0,EDATE(C8,1),"")),""),"")</f>
        <v>43770</v>
      </c>
      <c r="D9" s="29">
        <f ca="1">IF(ROW()-ROW(Splácení[[#Headers],[počáteční
zůstatek]])=1,VýšePůjčky,IF(Splácení[[#This Row],[datum
platby]]="",0,INDEX(Splácení[], ROW()-4,8)))</f>
        <v>1987883.9571605546</v>
      </c>
      <c r="E9" s="29">
        <f ca="1">IF(ZadanéHodnoty,IF(ROW()-ROW(Splácení[[#Headers],[úrok]])=1,-IPMT(ÚrokováSazba/12,1,DobaTrváníPůjčky-ROWS($C$4:C9)+1,Splácení[[#This Row],[počáteční
zůstatek]]),IFERROR(-IPMT(ÚrokováSazba/12,1,Splácení[[#This Row],[počet 
zbývajících]],D10),0)),0)</f>
        <v>8272.6265605075587</v>
      </c>
      <c r="F9" s="29">
        <f ca="1">IFERROR(IF(AND(ZadanéHodnoty,Splácení[[#This Row],[datum
platby]]&lt;&gt;""),-PPMT(ÚrokováSazba/12,1,DobaTrváníPůjčky-ROWS($C$4:C9)+1,Splácení[[#This Row],[počáteční
zůstatek]]),""),0)</f>
        <v>2453.5826387404704</v>
      </c>
      <c r="G9" s="29">
        <f ca="1">IF(Splácení[[#This Row],[datum
platby]]="",0,ČástkaDaněZNemovitosti)</f>
        <v>3750</v>
      </c>
      <c r="H9" s="29">
        <f ca="1">IF(Splácení[[#This Row],[datum
platby]]="",0,Splácení[[#This Row],[úrok]]+Splácení[[#This Row],[jistina]]+Splácení[[#This Row],[daň
z nemovitosti]])</f>
        <v>14476.209199248029</v>
      </c>
      <c r="I9" s="29">
        <f ca="1">IF(Splácení[[#This Row],[datum
platby]]="",0,Splácení[[#This Row],[počáteční
zůstatek]]-Splácení[[#This Row],[jistina]])</f>
        <v>1985430.3745218141</v>
      </c>
      <c r="J9" s="14">
        <f ca="1">IF(Splácení[[#This Row],[konečný
zůstatek]]&gt;0,PosledníŘádek-ROW(),0)</f>
        <v>354</v>
      </c>
    </row>
    <row r="10" spans="1:10" ht="15" customHeight="1" x14ac:dyDescent="0.3">
      <c r="B10" s="12">
        <f>ROWS($B$4:B10)</f>
        <v>7</v>
      </c>
      <c r="C10" s="13">
        <f ca="1">IF(ZadanéHodnoty,IF(Splácení[[#This Row],[Č.]]&lt;=DobaTrváníPůjčky,IF(ROW()-ROW(Splácení[[#Headers],[datum
platby]])=1,ZahájeníPůjčky,IF(I9&gt;0,EDATE(C9,1),"")),""),"")</f>
        <v>43800</v>
      </c>
      <c r="D10" s="29">
        <f ca="1">IF(ROW()-ROW(Splácení[[#Headers],[počáteční
zůstatek]])=1,VýšePůjčky,IF(Splácení[[#This Row],[datum
platby]]="",0,INDEX(Splácení[], ROW()-4,8)))</f>
        <v>1985430.3745218141</v>
      </c>
      <c r="E10" s="29">
        <f ca="1">IF(ZadanéHodnoty,IF(ROW()-ROW(Splácení[[#Headers],[úrok]])=1,-IPMT(ÚrokováSazba/12,1,DobaTrváníPůjčky-ROWS($C$4:C10)+1,Splácení[[#This Row],[počáteční
zůstatek]]),IFERROR(-IPMT(ÚrokováSazba/12,1,Splácení[[#This Row],[počet 
zbývajících]],D11),0)),0)</f>
        <v>8262.3607025919955</v>
      </c>
      <c r="F10" s="29">
        <f ca="1">IFERROR(IF(AND(ZadanéHodnoty,Splácení[[#This Row],[datum
platby]]&lt;&gt;""),-PPMT(ÚrokováSazba/12,1,DobaTrváníPůjčky-ROWS($C$4:C10)+1,Splácení[[#This Row],[počáteční
zůstatek]]),""),0)</f>
        <v>2463.8058997352214</v>
      </c>
      <c r="G10" s="29">
        <f ca="1">IF(Splácení[[#This Row],[datum
platby]]="",0,ČástkaDaněZNemovitosti)</f>
        <v>3750</v>
      </c>
      <c r="H10" s="29">
        <f ca="1">IF(Splácení[[#This Row],[datum
platby]]="",0,Splácení[[#This Row],[úrok]]+Splácení[[#This Row],[jistina]]+Splácení[[#This Row],[daň
z nemovitosti]])</f>
        <v>14476.166602327217</v>
      </c>
      <c r="I10" s="29">
        <f ca="1">IF(Splácení[[#This Row],[datum
platby]]="",0,Splácení[[#This Row],[počáteční
zůstatek]]-Splácení[[#This Row],[jistina]])</f>
        <v>1982966.5686220787</v>
      </c>
      <c r="J10" s="14">
        <f ca="1">IF(Splácení[[#This Row],[konečný
zůstatek]]&gt;0,PosledníŘádek-ROW(),0)</f>
        <v>353</v>
      </c>
    </row>
    <row r="11" spans="1:10" ht="15" customHeight="1" x14ac:dyDescent="0.3">
      <c r="B11" s="12">
        <f>ROWS($B$4:B11)</f>
        <v>8</v>
      </c>
      <c r="C11" s="13">
        <f ca="1">IF(ZadanéHodnoty,IF(Splácení[[#This Row],[Č.]]&lt;=DobaTrváníPůjčky,IF(ROW()-ROW(Splácení[[#Headers],[datum
platby]])=1,ZahájeníPůjčky,IF(I10&gt;0,EDATE(C10,1),"")),""),"")</f>
        <v>43831</v>
      </c>
      <c r="D11" s="29">
        <f ca="1">IF(ROW()-ROW(Splácení[[#Headers],[počáteční
zůstatek]])=1,VýšePůjčky,IF(Splácení[[#This Row],[datum
platby]]="",0,INDEX(Splácení[], ROW()-4,8)))</f>
        <v>1982966.5686220787</v>
      </c>
      <c r="E11" s="29">
        <f ca="1">IF(ZadanéHodnoty,IF(ROW()-ROW(Splácení[[#Headers],[úrok]])=1,-IPMT(ÚrokováSazba/12,1,DobaTrváníPůjčky-ROWS($C$4:C11)+1,Splácení[[#This Row],[počáteční
zůstatek]]),IFERROR(-IPMT(ÚrokováSazba/12,1,Splácení[[#This Row],[počet 
zbývajících]],D12),0)),0)</f>
        <v>8252.0520702684498</v>
      </c>
      <c r="F11" s="29">
        <f ca="1">IFERROR(IF(AND(ZadanéHodnoty,Splácení[[#This Row],[datum
platby]]&lt;&gt;""),-PPMT(ÚrokováSazba/12,1,DobaTrváníPůjčky-ROWS($C$4:C11)+1,Splácení[[#This Row],[počáteční
zůstatek]]),""),0)</f>
        <v>2474.071757650785</v>
      </c>
      <c r="G11" s="29">
        <f ca="1">IF(Splácení[[#This Row],[datum
platby]]="",0,ČástkaDaněZNemovitosti)</f>
        <v>3750</v>
      </c>
      <c r="H11" s="29">
        <f ca="1">IF(Splácení[[#This Row],[datum
platby]]="",0,Splácení[[#This Row],[úrok]]+Splácení[[#This Row],[jistina]]+Splácení[[#This Row],[daň
z nemovitosti]])</f>
        <v>14476.123827919235</v>
      </c>
      <c r="I11" s="29">
        <f ca="1">IF(Splácení[[#This Row],[datum
platby]]="",0,Splácení[[#This Row],[počáteční
zůstatek]]-Splácení[[#This Row],[jistina]])</f>
        <v>1980492.496864428</v>
      </c>
      <c r="J11" s="14">
        <f ca="1">IF(Splácení[[#This Row],[konečný
zůstatek]]&gt;0,PosledníŘádek-ROW(),0)</f>
        <v>352</v>
      </c>
    </row>
    <row r="12" spans="1:10" ht="15" customHeight="1" x14ac:dyDescent="0.3">
      <c r="B12" s="12">
        <f>ROWS($B$4:B12)</f>
        <v>9</v>
      </c>
      <c r="C12" s="13">
        <f ca="1">IF(ZadanéHodnoty,IF(Splácení[[#This Row],[Č.]]&lt;=DobaTrváníPůjčky,IF(ROW()-ROW(Splácení[[#Headers],[datum
platby]])=1,ZahájeníPůjčky,IF(I11&gt;0,EDATE(C11,1),"")),""),"")</f>
        <v>43862</v>
      </c>
      <c r="D12" s="29">
        <f ca="1">IF(ROW()-ROW(Splácení[[#Headers],[počáteční
zůstatek]])=1,VýšePůjčky,IF(Splácení[[#This Row],[datum
platby]]="",0,INDEX(Splácení[], ROW()-4,8)))</f>
        <v>1980492.496864428</v>
      </c>
      <c r="E12" s="29">
        <f ca="1">IF(ZadanéHodnoty,IF(ROW()-ROW(Splácení[[#Headers],[úrok]])=1,-IPMT(ÚrokováSazba/12,1,DobaTrváníPůjčky-ROWS($C$4:C12)+1,Splácení[[#This Row],[počáteční
zůstatek]]),IFERROR(-IPMT(ÚrokováSazba/12,1,Splácení[[#This Row],[počet 
zbývajících]],D13),0)),0)</f>
        <v>8241.7004853102244</v>
      </c>
      <c r="F12" s="29">
        <f ca="1">IFERROR(IF(AND(ZadanéHodnoty,Splácení[[#This Row],[datum
platby]]&lt;&gt;""),-PPMT(ÚrokováSazba/12,1,DobaTrváníPůjčky-ROWS($C$4:C12)+1,Splácení[[#This Row],[počáteční
zůstatek]]),""),0)</f>
        <v>2484.3803899743307</v>
      </c>
      <c r="G12" s="29">
        <f ca="1">IF(Splácení[[#This Row],[datum
platby]]="",0,ČástkaDaněZNemovitosti)</f>
        <v>3750</v>
      </c>
      <c r="H12" s="29">
        <f ca="1">IF(Splácení[[#This Row],[datum
platby]]="",0,Splácení[[#This Row],[úrok]]+Splácení[[#This Row],[jistina]]+Splácení[[#This Row],[daň
z nemovitosti]])</f>
        <v>14476.080875284555</v>
      </c>
      <c r="I12" s="29">
        <f ca="1">IF(Splácení[[#This Row],[datum
platby]]="",0,Splácení[[#This Row],[počáteční
zůstatek]]-Splácení[[#This Row],[jistina]])</f>
        <v>1978008.1164744538</v>
      </c>
      <c r="J12" s="14">
        <f ca="1">IF(Splácení[[#This Row],[konečný
zůstatek]]&gt;0,PosledníŘádek-ROW(),0)</f>
        <v>351</v>
      </c>
    </row>
    <row r="13" spans="1:10" ht="15" customHeight="1" x14ac:dyDescent="0.3">
      <c r="B13" s="12">
        <f>ROWS($B$4:B13)</f>
        <v>10</v>
      </c>
      <c r="C13" s="13">
        <f ca="1">IF(ZadanéHodnoty,IF(Splácení[[#This Row],[Č.]]&lt;=DobaTrváníPůjčky,IF(ROW()-ROW(Splácení[[#Headers],[datum
platby]])=1,ZahájeníPůjčky,IF(I12&gt;0,EDATE(C12,1),"")),""),"")</f>
        <v>43891</v>
      </c>
      <c r="D13" s="29">
        <f ca="1">IF(ROW()-ROW(Splácení[[#Headers],[počáteční
zůstatek]])=1,VýšePůjčky,IF(Splácení[[#This Row],[datum
platby]]="",0,INDEX(Splácení[], ROW()-4,8)))</f>
        <v>1978008.1164744538</v>
      </c>
      <c r="E13" s="29">
        <f ca="1">IF(ZadanéHodnoty,IF(ROW()-ROW(Splácení[[#Headers],[úrok]])=1,-IPMT(ÚrokováSazba/12,1,DobaTrváníPůjčky-ROWS($C$4:C13)+1,Splácení[[#This Row],[počáteční
zůstatek]]),IFERROR(-IPMT(ÚrokováSazba/12,1,Splácení[[#This Row],[počet 
zbývajících]],D14),0)),0)</f>
        <v>8231.3057687480068</v>
      </c>
      <c r="F13" s="29">
        <f ca="1">IFERROR(IF(AND(ZadanéHodnoty,Splácení[[#This Row],[datum
platby]]&lt;&gt;""),-PPMT(ÚrokováSazba/12,1,DobaTrváníPůjčky-ROWS($C$4:C13)+1,Splácení[[#This Row],[počáteční
zůstatek]]),""),0)</f>
        <v>2494.731974932557</v>
      </c>
      <c r="G13" s="29">
        <f ca="1">IF(Splácení[[#This Row],[datum
platby]]="",0,ČástkaDaněZNemovitosti)</f>
        <v>3750</v>
      </c>
      <c r="H13" s="29">
        <f ca="1">IF(Splácení[[#This Row],[datum
platby]]="",0,Splácení[[#This Row],[úrok]]+Splácení[[#This Row],[jistina]]+Splácení[[#This Row],[daň
z nemovitosti]])</f>
        <v>14476.037743680565</v>
      </c>
      <c r="I13" s="29">
        <f ca="1">IF(Splácení[[#This Row],[datum
platby]]="",0,Splácení[[#This Row],[počáteční
zůstatek]]-Splácení[[#This Row],[jistina]])</f>
        <v>1975513.3844995212</v>
      </c>
      <c r="J13" s="14">
        <f ca="1">IF(Splácení[[#This Row],[konečný
zůstatek]]&gt;0,PosledníŘádek-ROW(),0)</f>
        <v>350</v>
      </c>
    </row>
    <row r="14" spans="1:10" ht="15" customHeight="1" x14ac:dyDescent="0.3">
      <c r="B14" s="12">
        <f>ROWS($B$4:B14)</f>
        <v>11</v>
      </c>
      <c r="C14" s="13">
        <f ca="1">IF(ZadanéHodnoty,IF(Splácení[[#This Row],[Č.]]&lt;=DobaTrváníPůjčky,IF(ROW()-ROW(Splácení[[#Headers],[datum
platby]])=1,ZahájeníPůjčky,IF(I13&gt;0,EDATE(C13,1),"")),""),"")</f>
        <v>43922</v>
      </c>
      <c r="D14" s="29">
        <f ca="1">IF(ROW()-ROW(Splácení[[#Headers],[počáteční
zůstatek]])=1,VýšePůjčky,IF(Splácení[[#This Row],[datum
platby]]="",0,INDEX(Splácení[], ROW()-4,8)))</f>
        <v>1975513.3844995212</v>
      </c>
      <c r="E14" s="29">
        <f ca="1">IF(ZadanéHodnoty,IF(ROW()-ROW(Splácení[[#Headers],[úrok]])=1,-IPMT(ÚrokováSazba/12,1,DobaTrváníPůjčky-ROWS($C$4:C14)+1,Splácení[[#This Row],[počáteční
zůstatek]]),IFERROR(-IPMT(ÚrokováSazba/12,1,Splácení[[#This Row],[počet 
zbývajících]],D15),0)),0)</f>
        <v>8220.8677408667772</v>
      </c>
      <c r="F14" s="29">
        <f ca="1">IFERROR(IF(AND(ZadanéHodnoty,Splácení[[#This Row],[datum
platby]]&lt;&gt;""),-PPMT(ÚrokováSazba/12,1,DobaTrváníPůjčky-ROWS($C$4:C14)+1,Splácení[[#This Row],[počáteční
zůstatek]]),""),0)</f>
        <v>2505.126691494776</v>
      </c>
      <c r="G14" s="29">
        <f ca="1">IF(Splácení[[#This Row],[datum
platby]]="",0,ČástkaDaněZNemovitosti)</f>
        <v>3750</v>
      </c>
      <c r="H14" s="29">
        <f ca="1">IF(Splácení[[#This Row],[datum
platby]]="",0,Splácení[[#This Row],[úrok]]+Splácení[[#This Row],[jistina]]+Splácení[[#This Row],[daň
z nemovitosti]])</f>
        <v>14475.994432361553</v>
      </c>
      <c r="I14" s="29">
        <f ca="1">IF(Splácení[[#This Row],[datum
platby]]="",0,Splácení[[#This Row],[počáteční
zůstatek]]-Splácení[[#This Row],[jistina]])</f>
        <v>1973008.2578080264</v>
      </c>
      <c r="J14" s="14">
        <f ca="1">IF(Splácení[[#This Row],[konečný
zůstatek]]&gt;0,PosledníŘádek-ROW(),0)</f>
        <v>349</v>
      </c>
    </row>
    <row r="15" spans="1:10" ht="15" customHeight="1" x14ac:dyDescent="0.3">
      <c r="B15" s="12">
        <f>ROWS($B$4:B15)</f>
        <v>12</v>
      </c>
      <c r="C15" s="13">
        <f ca="1">IF(ZadanéHodnoty,IF(Splácení[[#This Row],[Č.]]&lt;=DobaTrváníPůjčky,IF(ROW()-ROW(Splácení[[#Headers],[datum
platby]])=1,ZahájeníPůjčky,IF(I14&gt;0,EDATE(C14,1),"")),""),"")</f>
        <v>43952</v>
      </c>
      <c r="D15" s="29">
        <f ca="1">IF(ROW()-ROW(Splácení[[#Headers],[počáteční
zůstatek]])=1,VýšePůjčky,IF(Splácení[[#This Row],[datum
platby]]="",0,INDEX(Splácení[], ROW()-4,8)))</f>
        <v>1973008.2578080264</v>
      </c>
      <c r="E15" s="29">
        <f ca="1">IF(ZadanéHodnoty,IF(ROW()-ROW(Splácení[[#Headers],[úrok]])=1,-IPMT(ÚrokováSazba/12,1,DobaTrváníPůjčky-ROWS($C$4:C15)+1,Splácení[[#This Row],[počáteční
zůstatek]]),IFERROR(-IPMT(ÚrokováSazba/12,1,Splácení[[#This Row],[počet 
zbývajících]],D16),0)),0)</f>
        <v>8210.3862212027107</v>
      </c>
      <c r="F15" s="29">
        <f ca="1">IFERROR(IF(AND(ZadanéHodnoty,Splácení[[#This Row],[datum
platby]]&lt;&gt;""),-PPMT(ÚrokováSazba/12,1,DobaTrváníPůjčky-ROWS($C$4:C15)+1,Splácení[[#This Row],[počáteční
zůstatek]]),""),0)</f>
        <v>2515.5647193760042</v>
      </c>
      <c r="G15" s="29">
        <f ca="1">IF(Splácení[[#This Row],[datum
platby]]="",0,ČástkaDaněZNemovitosti)</f>
        <v>3750</v>
      </c>
      <c r="H15" s="29">
        <f ca="1">IF(Splácení[[#This Row],[datum
platby]]="",0,Splácení[[#This Row],[úrok]]+Splácení[[#This Row],[jistina]]+Splácení[[#This Row],[daň
z nemovitosti]])</f>
        <v>14475.950940578714</v>
      </c>
      <c r="I15" s="29">
        <f ca="1">IF(Splácení[[#This Row],[datum
platby]]="",0,Splácení[[#This Row],[počáteční
zůstatek]]-Splácení[[#This Row],[jistina]])</f>
        <v>1970492.6930886505</v>
      </c>
      <c r="J15" s="14">
        <f ca="1">IF(Splácení[[#This Row],[konečný
zůstatek]]&gt;0,PosledníŘádek-ROW(),0)</f>
        <v>348</v>
      </c>
    </row>
    <row r="16" spans="1:10" ht="15" customHeight="1" x14ac:dyDescent="0.3">
      <c r="B16" s="12">
        <f>ROWS($B$4:B16)</f>
        <v>13</v>
      </c>
      <c r="C16" s="13">
        <f ca="1">IF(ZadanéHodnoty,IF(Splácení[[#This Row],[Č.]]&lt;=DobaTrváníPůjčky,IF(ROW()-ROW(Splácení[[#Headers],[datum
platby]])=1,ZahájeníPůjčky,IF(I15&gt;0,EDATE(C15,1),"")),""),"")</f>
        <v>43983</v>
      </c>
      <c r="D16" s="29">
        <f ca="1">IF(ROW()-ROW(Splácení[[#Headers],[počáteční
zůstatek]])=1,VýšePůjčky,IF(Splácení[[#This Row],[datum
platby]]="",0,INDEX(Splácení[], ROW()-4,8)))</f>
        <v>1970492.6930886505</v>
      </c>
      <c r="E16" s="29">
        <f ca="1">IF(ZadanéHodnoty,IF(ROW()-ROW(Splácení[[#Headers],[úrok]])=1,-IPMT(ÚrokováSazba/12,1,DobaTrváníPůjčky-ROWS($C$4:C16)+1,Splácení[[#This Row],[počáteční
zůstatek]]),IFERROR(-IPMT(ÚrokováSazba/12,1,Splácení[[#This Row],[počet 
zbývajících]],D17),0)),0)</f>
        <v>8199.8610285400428</v>
      </c>
      <c r="F16" s="29">
        <f ca="1">IFERROR(IF(AND(ZadanéHodnoty,Splácení[[#This Row],[datum
platby]]&lt;&gt;""),-PPMT(ÚrokováSazba/12,1,DobaTrváníPůjčky-ROWS($C$4:C16)+1,Splácení[[#This Row],[počáteční
zůstatek]]),""),0)</f>
        <v>2526.0462390400703</v>
      </c>
      <c r="G16" s="29">
        <f ca="1">IF(Splácení[[#This Row],[datum
platby]]="",0,ČástkaDaněZNemovitosti)</f>
        <v>3750</v>
      </c>
      <c r="H16" s="29">
        <f ca="1">IF(Splácení[[#This Row],[datum
platby]]="",0,Splácení[[#This Row],[úrok]]+Splácení[[#This Row],[jistina]]+Splácení[[#This Row],[daň
z nemovitosti]])</f>
        <v>14475.907267580113</v>
      </c>
      <c r="I16" s="29">
        <f ca="1">IF(Splácení[[#This Row],[datum
platby]]="",0,Splácení[[#This Row],[počáteční
zůstatek]]-Splácení[[#This Row],[jistina]])</f>
        <v>1967966.6468496104</v>
      </c>
      <c r="J16" s="14">
        <f ca="1">IF(Splácení[[#This Row],[konečný
zůstatek]]&gt;0,PosledníŘádek-ROW(),0)</f>
        <v>347</v>
      </c>
    </row>
    <row r="17" spans="2:10" ht="15" customHeight="1" x14ac:dyDescent="0.3">
      <c r="B17" s="12">
        <f>ROWS($B$4:B17)</f>
        <v>14</v>
      </c>
      <c r="C17" s="13">
        <f ca="1">IF(ZadanéHodnoty,IF(Splácení[[#This Row],[Č.]]&lt;=DobaTrváníPůjčky,IF(ROW()-ROW(Splácení[[#Headers],[datum
platby]])=1,ZahájeníPůjčky,IF(I16&gt;0,EDATE(C16,1),"")),""),"")</f>
        <v>44013</v>
      </c>
      <c r="D17" s="29">
        <f ca="1">IF(ROW()-ROW(Splácení[[#Headers],[počáteční
zůstatek]])=1,VýšePůjčky,IF(Splácení[[#This Row],[datum
platby]]="",0,INDEX(Splácení[], ROW()-4,8)))</f>
        <v>1967966.6468496104</v>
      </c>
      <c r="E17" s="29">
        <f ca="1">IF(ZadanéHodnoty,IF(ROW()-ROW(Splácení[[#Headers],[úrok]])=1,-IPMT(ÚrokováSazba/12,1,DobaTrváníPůjčky-ROWS($C$4:C17)+1,Splácení[[#This Row],[počáteční
zůstatek]]),IFERROR(-IPMT(ÚrokováSazba/12,1,Splácení[[#This Row],[počet 
zbývajících]],D18),0)),0)</f>
        <v>8189.2919809079476</v>
      </c>
      <c r="F17" s="29">
        <f ca="1">IFERROR(IF(AND(ZadanéHodnoty,Splácení[[#This Row],[datum
platby]]&lt;&gt;""),-PPMT(ÚrokováSazba/12,1,DobaTrváníPůjčky-ROWS($C$4:C17)+1,Splácení[[#This Row],[počáteční
zůstatek]]),""),0)</f>
        <v>2536.5714317027378</v>
      </c>
      <c r="G17" s="29">
        <f ca="1">IF(Splácení[[#This Row],[datum
platby]]="",0,ČástkaDaněZNemovitosti)</f>
        <v>3750</v>
      </c>
      <c r="H17" s="29">
        <f ca="1">IF(Splácení[[#This Row],[datum
platby]]="",0,Splácení[[#This Row],[úrok]]+Splácení[[#This Row],[jistina]]+Splácení[[#This Row],[daň
z nemovitosti]])</f>
        <v>14475.863412610684</v>
      </c>
      <c r="I17" s="29">
        <f ca="1">IF(Splácení[[#This Row],[datum
platby]]="",0,Splácení[[#This Row],[počáteční
zůstatek]]-Splácení[[#This Row],[jistina]])</f>
        <v>1965430.0754179077</v>
      </c>
      <c r="J17" s="14">
        <f ca="1">IF(Splácení[[#This Row],[konečný
zůstatek]]&gt;0,PosledníŘádek-ROW(),0)</f>
        <v>346</v>
      </c>
    </row>
    <row r="18" spans="2:10" ht="15" customHeight="1" x14ac:dyDescent="0.3">
      <c r="B18" s="12">
        <f>ROWS($B$4:B18)</f>
        <v>15</v>
      </c>
      <c r="C18" s="13">
        <f ca="1">IF(ZadanéHodnoty,IF(Splácení[[#This Row],[Č.]]&lt;=DobaTrváníPůjčky,IF(ROW()-ROW(Splácení[[#Headers],[datum
platby]])=1,ZahájeníPůjčky,IF(I17&gt;0,EDATE(C17,1),"")),""),"")</f>
        <v>44044</v>
      </c>
      <c r="D18" s="29">
        <f ca="1">IF(ROW()-ROW(Splácení[[#Headers],[počáteční
zůstatek]])=1,VýšePůjčky,IF(Splácení[[#This Row],[datum
platby]]="",0,INDEX(Splácení[], ROW()-4,8)))</f>
        <v>1965430.0754179077</v>
      </c>
      <c r="E18" s="29">
        <f ca="1">IF(ZadanéHodnoty,IF(ROW()-ROW(Splácení[[#Headers],[úrok]])=1,-IPMT(ÚrokováSazba/12,1,DobaTrváníPůjčky-ROWS($C$4:C18)+1,Splácení[[#This Row],[počáteční
zůstatek]]),IFERROR(-IPMT(ÚrokováSazba/12,1,Splácení[[#This Row],[počet 
zbývajících]],D19),0)),0)</f>
        <v>8178.6788955773873</v>
      </c>
      <c r="F18" s="29">
        <f ca="1">IFERROR(IF(AND(ZadanéHodnoty,Splácení[[#This Row],[datum
platby]]&lt;&gt;""),-PPMT(ÚrokováSazba/12,1,DobaTrváníPůjčky-ROWS($C$4:C18)+1,Splácení[[#This Row],[počáteční
zůstatek]]),""),0)</f>
        <v>2547.140479334832</v>
      </c>
      <c r="G18" s="29">
        <f ca="1">IF(Splácení[[#This Row],[datum
platby]]="",0,ČástkaDaněZNemovitosti)</f>
        <v>3750</v>
      </c>
      <c r="H18" s="29">
        <f ca="1">IF(Splácení[[#This Row],[datum
platby]]="",0,Splácení[[#This Row],[úrok]]+Splácení[[#This Row],[jistina]]+Splácení[[#This Row],[daň
z nemovitosti]])</f>
        <v>14475.819374912218</v>
      </c>
      <c r="I18" s="29">
        <f ca="1">IF(Splácení[[#This Row],[datum
platby]]="",0,Splácení[[#This Row],[počáteční
zůstatek]]-Splácení[[#This Row],[jistina]])</f>
        <v>1962882.9349385728</v>
      </c>
      <c r="J18" s="14">
        <f ca="1">IF(Splácení[[#This Row],[konečný
zůstatek]]&gt;0,PosledníŘádek-ROW(),0)</f>
        <v>345</v>
      </c>
    </row>
    <row r="19" spans="2:10" ht="15" customHeight="1" x14ac:dyDescent="0.3">
      <c r="B19" s="12">
        <f>ROWS($B$4:B19)</f>
        <v>16</v>
      </c>
      <c r="C19" s="13">
        <f ca="1">IF(ZadanéHodnoty,IF(Splácení[[#This Row],[Č.]]&lt;=DobaTrváníPůjčky,IF(ROW()-ROW(Splácení[[#Headers],[datum
platby]])=1,ZahájeníPůjčky,IF(I18&gt;0,EDATE(C18,1),"")),""),"")</f>
        <v>44075</v>
      </c>
      <c r="D19" s="29">
        <f ca="1">IF(ROW()-ROW(Splácení[[#Headers],[počáteční
zůstatek]])=1,VýšePůjčky,IF(Splácení[[#This Row],[datum
platby]]="",0,INDEX(Splácení[], ROW()-4,8)))</f>
        <v>1962882.9349385728</v>
      </c>
      <c r="E19" s="29">
        <f ca="1">IF(ZadanéHodnoty,IF(ROW()-ROW(Splácení[[#Headers],[úrok]])=1,-IPMT(ÚrokováSazba/12,1,DobaTrváníPůjčky-ROWS($C$4:C19)+1,Splácení[[#This Row],[počáteční
zůstatek]]),IFERROR(-IPMT(ÚrokováSazba/12,1,Splácení[[#This Row],[počet 
zbývajících]],D20),0)),0)</f>
        <v>8168.0215890579475</v>
      </c>
      <c r="F19" s="29">
        <f ca="1">IFERROR(IF(AND(ZadanéHodnoty,Splácení[[#This Row],[datum
platby]]&lt;&gt;""),-PPMT(ÚrokováSazba/12,1,DobaTrváníPůjčky-ROWS($C$4:C19)+1,Splácení[[#This Row],[počáteční
zůstatek]]),""),0)</f>
        <v>2557.7535646653942</v>
      </c>
      <c r="G19" s="29">
        <f ca="1">IF(Splácení[[#This Row],[datum
platby]]="",0,ČástkaDaněZNemovitosti)</f>
        <v>3750</v>
      </c>
      <c r="H19" s="29">
        <f ca="1">IF(Splácení[[#This Row],[datum
platby]]="",0,Splácení[[#This Row],[úrok]]+Splácení[[#This Row],[jistina]]+Splácení[[#This Row],[daň
z nemovitosti]])</f>
        <v>14475.775153723342</v>
      </c>
      <c r="I19" s="29">
        <f ca="1">IF(Splácení[[#This Row],[datum
platby]]="",0,Splácení[[#This Row],[počáteční
zůstatek]]-Splácení[[#This Row],[jistina]])</f>
        <v>1960325.1813739075</v>
      </c>
      <c r="J19" s="14">
        <f ca="1">IF(Splácení[[#This Row],[konečný
zůstatek]]&gt;0,PosledníŘádek-ROW(),0)</f>
        <v>344</v>
      </c>
    </row>
    <row r="20" spans="2:10" ht="15" customHeight="1" x14ac:dyDescent="0.3">
      <c r="B20" s="12">
        <f>ROWS($B$4:B20)</f>
        <v>17</v>
      </c>
      <c r="C20" s="13">
        <f ca="1">IF(ZadanéHodnoty,IF(Splácení[[#This Row],[Č.]]&lt;=DobaTrváníPůjčky,IF(ROW()-ROW(Splácení[[#Headers],[datum
platby]])=1,ZahájeníPůjčky,IF(I19&gt;0,EDATE(C19,1),"")),""),"")</f>
        <v>44105</v>
      </c>
      <c r="D20" s="29">
        <f ca="1">IF(ROW()-ROW(Splácení[[#Headers],[počáteční
zůstatek]])=1,VýšePůjčky,IF(Splácení[[#This Row],[datum
platby]]="",0,INDEX(Splácení[], ROW()-4,8)))</f>
        <v>1960325.1813739075</v>
      </c>
      <c r="E20" s="29">
        <f ca="1">IF(ZadanéHodnoty,IF(ROW()-ROW(Splácení[[#Headers],[úrok]])=1,-IPMT(ÚrokováSazba/12,1,DobaTrváníPůjčky-ROWS($C$4:C20)+1,Splácení[[#This Row],[počáteční
zůstatek]]),IFERROR(-IPMT(ÚrokováSazba/12,1,Splácení[[#This Row],[počet 
zbývajících]],D21),0)),0)</f>
        <v>8157.3198770946774</v>
      </c>
      <c r="F20" s="29">
        <f ca="1">IFERROR(IF(AND(ZadanéHodnoty,Splácení[[#This Row],[datum
platby]]&lt;&gt;""),-PPMT(ÚrokováSazba/12,1,DobaTrváníPůjčky-ROWS($C$4:C20)+1,Splácení[[#This Row],[počáteční
zůstatek]]),""),0)</f>
        <v>2568.4108711848335</v>
      </c>
      <c r="G20" s="29">
        <f ca="1">IF(Splácení[[#This Row],[datum
platby]]="",0,ČástkaDaněZNemovitosti)</f>
        <v>3750</v>
      </c>
      <c r="H20" s="29">
        <f ca="1">IF(Splácení[[#This Row],[datum
platby]]="",0,Splácení[[#This Row],[úrok]]+Splácení[[#This Row],[jistina]]+Splácení[[#This Row],[daň
z nemovitosti]])</f>
        <v>14475.730748279511</v>
      </c>
      <c r="I20" s="29">
        <f ca="1">IF(Splácení[[#This Row],[datum
platby]]="",0,Splácení[[#This Row],[počáteční
zůstatek]]-Splácení[[#This Row],[jistina]])</f>
        <v>1957756.7705027226</v>
      </c>
      <c r="J20" s="14">
        <f ca="1">IF(Splácení[[#This Row],[konečný
zůstatek]]&gt;0,PosledníŘádek-ROW(),0)</f>
        <v>343</v>
      </c>
    </row>
    <row r="21" spans="2:10" ht="15" customHeight="1" x14ac:dyDescent="0.3">
      <c r="B21" s="12">
        <f>ROWS($B$4:B21)</f>
        <v>18</v>
      </c>
      <c r="C21" s="13">
        <f ca="1">IF(ZadanéHodnoty,IF(Splácení[[#This Row],[Č.]]&lt;=DobaTrváníPůjčky,IF(ROW()-ROW(Splácení[[#Headers],[datum
platby]])=1,ZahájeníPůjčky,IF(I20&gt;0,EDATE(C20,1),"")),""),"")</f>
        <v>44136</v>
      </c>
      <c r="D21" s="29">
        <f ca="1">IF(ROW()-ROW(Splácení[[#Headers],[počáteční
zůstatek]])=1,VýšePůjčky,IF(Splácení[[#This Row],[datum
platby]]="",0,INDEX(Splácení[], ROW()-4,8)))</f>
        <v>1957756.7705027226</v>
      </c>
      <c r="E21" s="29">
        <f ca="1">IF(ZadanéHodnoty,IF(ROW()-ROW(Splácení[[#Headers],[úrok]])=1,-IPMT(ÚrokováSazba/12,1,DobaTrváníPůjčky-ROWS($C$4:C21)+1,Splácení[[#This Row],[počáteční
zůstatek]]),IFERROR(-IPMT(ÚrokováSazba/12,1,Splácení[[#This Row],[počet 
zbývajících]],D22),0)),0)</f>
        <v>8146.5735746648934</v>
      </c>
      <c r="F21" s="29">
        <f ca="1">IFERROR(IF(AND(ZadanéHodnoty,Splácení[[#This Row],[datum
platby]]&lt;&gt;""),-PPMT(ÚrokováSazba/12,1,DobaTrváníPůjčky-ROWS($C$4:C21)+1,Splácení[[#This Row],[počáteční
zůstatek]]),""),0)</f>
        <v>2579.1125831481036</v>
      </c>
      <c r="G21" s="29">
        <f ca="1">IF(Splácení[[#This Row],[datum
platby]]="",0,ČástkaDaněZNemovitosti)</f>
        <v>3750</v>
      </c>
      <c r="H21" s="29">
        <f ca="1">IF(Splácení[[#This Row],[datum
platby]]="",0,Splácení[[#This Row],[úrok]]+Splácení[[#This Row],[jistina]]+Splácení[[#This Row],[daň
z nemovitosti]])</f>
        <v>14475.686157812997</v>
      </c>
      <c r="I21" s="29">
        <f ca="1">IF(Splácení[[#This Row],[datum
platby]]="",0,Splácení[[#This Row],[počáteční
zůstatek]]-Splácení[[#This Row],[jistina]])</f>
        <v>1955177.6579195745</v>
      </c>
      <c r="J21" s="14">
        <f ca="1">IF(Splácení[[#This Row],[konečný
zůstatek]]&gt;0,PosledníŘádek-ROW(),0)</f>
        <v>342</v>
      </c>
    </row>
    <row r="22" spans="2:10" ht="15" customHeight="1" x14ac:dyDescent="0.3">
      <c r="B22" s="12">
        <f>ROWS($B$4:B22)</f>
        <v>19</v>
      </c>
      <c r="C22" s="13">
        <f ca="1">IF(ZadanéHodnoty,IF(Splácení[[#This Row],[Č.]]&lt;=DobaTrváníPůjčky,IF(ROW()-ROW(Splácení[[#Headers],[datum
platby]])=1,ZahájeníPůjčky,IF(I21&gt;0,EDATE(C21,1),"")),""),"")</f>
        <v>44166</v>
      </c>
      <c r="D22" s="29">
        <f ca="1">IF(ROW()-ROW(Splácení[[#Headers],[počáteční
zůstatek]])=1,VýšePůjčky,IF(Splácení[[#This Row],[datum
platby]]="",0,INDEX(Splácení[], ROW()-4,8)))</f>
        <v>1955177.6579195745</v>
      </c>
      <c r="E22" s="29">
        <f ca="1">IF(ZadanéHodnoty,IF(ROW()-ROW(Splácení[[#Headers],[úrok]])=1,-IPMT(ÚrokováSazba/12,1,DobaTrváníPůjčky-ROWS($C$4:C22)+1,Splácení[[#This Row],[počáteční
zůstatek]]),IFERROR(-IPMT(ÚrokováSazba/12,1,Splácení[[#This Row],[počet 
zbývajících]],D23),0)),0)</f>
        <v>8135.782495974986</v>
      </c>
      <c r="F22" s="29">
        <f ca="1">IFERROR(IF(AND(ZadanéHodnoty,Splácení[[#This Row],[datum
platby]]&lt;&gt;""),-PPMT(ÚrokováSazba/12,1,DobaTrváníPůjčky-ROWS($C$4:C22)+1,Splácení[[#This Row],[počáteční
zůstatek]]),""),0)</f>
        <v>2589.8588855778876</v>
      </c>
      <c r="G22" s="29">
        <f ca="1">IF(Splácení[[#This Row],[datum
platby]]="",0,ČástkaDaněZNemovitosti)</f>
        <v>3750</v>
      </c>
      <c r="H22" s="29">
        <f ca="1">IF(Splácení[[#This Row],[datum
platby]]="",0,Splácení[[#This Row],[úrok]]+Splácení[[#This Row],[jistina]]+Splácení[[#This Row],[daň
z nemovitosti]])</f>
        <v>14475.641381552874</v>
      </c>
      <c r="I22" s="29">
        <f ca="1">IF(Splácení[[#This Row],[datum
platby]]="",0,Splácení[[#This Row],[počáteční
zůstatek]]-Splácení[[#This Row],[jistina]])</f>
        <v>1952587.7990339966</v>
      </c>
      <c r="J22" s="14">
        <f ca="1">IF(Splácení[[#This Row],[konečný
zůstatek]]&gt;0,PosledníŘádek-ROW(),0)</f>
        <v>341</v>
      </c>
    </row>
    <row r="23" spans="2:10" ht="15" customHeight="1" x14ac:dyDescent="0.3">
      <c r="B23" s="12">
        <f>ROWS($B$4:B23)</f>
        <v>20</v>
      </c>
      <c r="C23" s="13">
        <f ca="1">IF(ZadanéHodnoty,IF(Splácení[[#This Row],[Č.]]&lt;=DobaTrváníPůjčky,IF(ROW()-ROW(Splácení[[#Headers],[datum
platby]])=1,ZahájeníPůjčky,IF(I22&gt;0,EDATE(C22,1),"")),""),"")</f>
        <v>44197</v>
      </c>
      <c r="D23" s="29">
        <f ca="1">IF(ROW()-ROW(Splácení[[#Headers],[počáteční
zůstatek]])=1,VýšePůjčky,IF(Splácení[[#This Row],[datum
platby]]="",0,INDEX(Splácení[], ROW()-4,8)))</f>
        <v>1952587.7990339966</v>
      </c>
      <c r="E23" s="29">
        <f ca="1">IF(ZadanéHodnoty,IF(ROW()-ROW(Splácení[[#Headers],[úrok]])=1,-IPMT(ÚrokováSazba/12,1,DobaTrváníPůjčky-ROWS($C$4:C23)+1,Splácení[[#This Row],[počáteční
zůstatek]]),IFERROR(-IPMT(ÚrokováSazba/12,1,Splácení[[#This Row],[počet 
zbývajících]],D24),0)),0)</f>
        <v>8124.9464544572029</v>
      </c>
      <c r="F23" s="29">
        <f ca="1">IFERROR(IF(AND(ZadanéHodnoty,Splácení[[#This Row],[datum
platby]]&lt;&gt;""),-PPMT(ÚrokováSazba/12,1,DobaTrváníPůjčky-ROWS($C$4:C23)+1,Splácení[[#This Row],[počáteční
zůstatek]]),""),0)</f>
        <v>2600.649964267795</v>
      </c>
      <c r="G23" s="29">
        <f ca="1">IF(Splácení[[#This Row],[datum
platby]]="",0,ČástkaDaněZNemovitosti)</f>
        <v>3750</v>
      </c>
      <c r="H23" s="29">
        <f ca="1">IF(Splácení[[#This Row],[datum
platby]]="",0,Splácení[[#This Row],[úrok]]+Splácení[[#This Row],[jistina]]+Splácení[[#This Row],[daň
z nemovitosti]])</f>
        <v>14475.596418724997</v>
      </c>
      <c r="I23" s="29">
        <f ca="1">IF(Splácení[[#This Row],[datum
platby]]="",0,Splácení[[#This Row],[počáteční
zůstatek]]-Splácení[[#This Row],[jistina]])</f>
        <v>1949987.1490697288</v>
      </c>
      <c r="J23" s="14">
        <f ca="1">IF(Splácení[[#This Row],[konečný
zůstatek]]&gt;0,PosledníŘádek-ROW(),0)</f>
        <v>340</v>
      </c>
    </row>
    <row r="24" spans="2:10" ht="15" customHeight="1" x14ac:dyDescent="0.3">
      <c r="B24" s="12">
        <f>ROWS($B$4:B24)</f>
        <v>21</v>
      </c>
      <c r="C24" s="13">
        <f ca="1">IF(ZadanéHodnoty,IF(Splácení[[#This Row],[Č.]]&lt;=DobaTrváníPůjčky,IF(ROW()-ROW(Splácení[[#Headers],[datum
platby]])=1,ZahájeníPůjčky,IF(I23&gt;0,EDATE(C23,1),"")),""),"")</f>
        <v>44228</v>
      </c>
      <c r="D24" s="29">
        <f ca="1">IF(ROW()-ROW(Splácení[[#Headers],[počáteční
zůstatek]])=1,VýšePůjčky,IF(Splácení[[#This Row],[datum
platby]]="",0,INDEX(Splácení[], ROW()-4,8)))</f>
        <v>1949987.1490697288</v>
      </c>
      <c r="E24" s="29">
        <f ca="1">IF(ZadanéHodnoty,IF(ROW()-ROW(Splácení[[#Headers],[úrok]])=1,-IPMT(ÚrokováSazba/12,1,DobaTrváníPůjčky-ROWS($C$4:C24)+1,Splácení[[#This Row],[počáteční
zůstatek]]),IFERROR(-IPMT(ÚrokováSazba/12,1,Splácení[[#This Row],[počet 
zbývajících]],D25),0)),0)</f>
        <v>8114.0652627664285</v>
      </c>
      <c r="F24" s="29">
        <f ca="1">IFERROR(IF(AND(ZadanéHodnoty,Splácení[[#This Row],[datum
platby]]&lt;&gt;""),-PPMT(ÚrokováSazba/12,1,DobaTrváníPůjčky-ROWS($C$4:C24)+1,Splácení[[#This Row],[počáteční
zůstatek]]),""),0)</f>
        <v>2611.4860057855776</v>
      </c>
      <c r="G24" s="29">
        <f ca="1">IF(Splácení[[#This Row],[datum
platby]]="",0,ČástkaDaněZNemovitosti)</f>
        <v>3750</v>
      </c>
      <c r="H24" s="29">
        <f ca="1">IF(Splácení[[#This Row],[datum
platby]]="",0,Splácení[[#This Row],[úrok]]+Splácení[[#This Row],[jistina]]+Splácení[[#This Row],[daň
z nemovitosti]])</f>
        <v>14475.551268552006</v>
      </c>
      <c r="I24" s="29">
        <f ca="1">IF(Splácení[[#This Row],[datum
platby]]="",0,Splácení[[#This Row],[počáteční
zůstatek]]-Splácení[[#This Row],[jistina]])</f>
        <v>1947375.6630639432</v>
      </c>
      <c r="J24" s="14">
        <f ca="1">IF(Splácení[[#This Row],[konečný
zůstatek]]&gt;0,PosledníŘádek-ROW(),0)</f>
        <v>339</v>
      </c>
    </row>
    <row r="25" spans="2:10" ht="15" customHeight="1" x14ac:dyDescent="0.3">
      <c r="B25" s="12">
        <f>ROWS($B$4:B25)</f>
        <v>22</v>
      </c>
      <c r="C25" s="13">
        <f ca="1">IF(ZadanéHodnoty,IF(Splácení[[#This Row],[Č.]]&lt;=DobaTrváníPůjčky,IF(ROW()-ROW(Splácení[[#Headers],[datum
platby]])=1,ZahájeníPůjčky,IF(I24&gt;0,EDATE(C24,1),"")),""),"")</f>
        <v>44256</v>
      </c>
      <c r="D25" s="29">
        <f ca="1">IF(ROW()-ROW(Splácení[[#Headers],[počáteční
zůstatek]])=1,VýšePůjčky,IF(Splácení[[#This Row],[datum
platby]]="",0,INDEX(Splácení[], ROW()-4,8)))</f>
        <v>1947375.6630639432</v>
      </c>
      <c r="E25" s="29">
        <f ca="1">IF(ZadanéHodnoty,IF(ROW()-ROW(Splácení[[#Headers],[úrok]])=1,-IPMT(ÚrokováSazba/12,1,DobaTrváníPůjčky-ROWS($C$4:C25)+1,Splácení[[#This Row],[počáteční
zůstatek]]),IFERROR(-IPMT(ÚrokováSazba/12,1,Splácení[[#This Row],[počet 
zbývajících]],D26),0)),0)</f>
        <v>8103.1387327769453</v>
      </c>
      <c r="F25" s="29">
        <f ca="1">IFERROR(IF(AND(ZadanéHodnoty,Splácení[[#This Row],[datum
platby]]&lt;&gt;""),-PPMT(ÚrokováSazba/12,1,DobaTrváníPůjčky-ROWS($C$4:C25)+1,Splácení[[#This Row],[počáteční
zůstatek]]),""),0)</f>
        <v>2622.3671974763502</v>
      </c>
      <c r="G25" s="29">
        <f ca="1">IF(Splácení[[#This Row],[datum
platby]]="",0,ČástkaDaněZNemovitosti)</f>
        <v>3750</v>
      </c>
      <c r="H25" s="29">
        <f ca="1">IF(Splácení[[#This Row],[datum
platby]]="",0,Splácení[[#This Row],[úrok]]+Splácení[[#This Row],[jistina]]+Splácení[[#This Row],[daň
z nemovitosti]])</f>
        <v>14475.505930253295</v>
      </c>
      <c r="I25" s="29">
        <f ca="1">IF(Splácení[[#This Row],[datum
platby]]="",0,Splácení[[#This Row],[počáteční
zůstatek]]-Splácení[[#This Row],[jistina]])</f>
        <v>1944753.2958664668</v>
      </c>
      <c r="J25" s="14">
        <f ca="1">IF(Splácení[[#This Row],[konečný
zůstatek]]&gt;0,PosledníŘádek-ROW(),0)</f>
        <v>338</v>
      </c>
    </row>
    <row r="26" spans="2:10" ht="15" customHeight="1" x14ac:dyDescent="0.3">
      <c r="B26" s="12">
        <f>ROWS($B$4:B26)</f>
        <v>23</v>
      </c>
      <c r="C26" s="13">
        <f ca="1">IF(ZadanéHodnoty,IF(Splácení[[#This Row],[Č.]]&lt;=DobaTrváníPůjčky,IF(ROW()-ROW(Splácení[[#Headers],[datum
platby]])=1,ZahájeníPůjčky,IF(I25&gt;0,EDATE(C25,1),"")),""),"")</f>
        <v>44287</v>
      </c>
      <c r="D26" s="29">
        <f ca="1">IF(ROW()-ROW(Splácení[[#Headers],[počáteční
zůstatek]])=1,VýšePůjčky,IF(Splácení[[#This Row],[datum
platby]]="",0,INDEX(Splácení[], ROW()-4,8)))</f>
        <v>1944753.2958664668</v>
      </c>
      <c r="E26" s="29">
        <f ca="1">IF(ZadanéHodnoty,IF(ROW()-ROW(Splácení[[#Headers],[úrok]])=1,-IPMT(ÚrokováSazba/12,1,DobaTrváníPůjčky-ROWS($C$4:C26)+1,Splácení[[#This Row],[počáteční
zůstatek]]),IFERROR(-IPMT(ÚrokováSazba/12,1,Splácení[[#This Row],[počet 
zbývajících]],D27),0)),0)</f>
        <v>8092.1666755791703</v>
      </c>
      <c r="F26" s="29">
        <f ca="1">IFERROR(IF(AND(ZadanéHodnoty,Splácení[[#This Row],[datum
platby]]&lt;&gt;""),-PPMT(ÚrokováSazba/12,1,DobaTrváníPůjčky-ROWS($C$4:C26)+1,Splácení[[#This Row],[počáteční
zůstatek]]),""),0)</f>
        <v>2633.2937274658357</v>
      </c>
      <c r="G26" s="29">
        <f ca="1">IF(Splácení[[#This Row],[datum
platby]]="",0,ČástkaDaněZNemovitosti)</f>
        <v>3750</v>
      </c>
      <c r="H26" s="29">
        <f ca="1">IF(Splácení[[#This Row],[datum
platby]]="",0,Splácení[[#This Row],[úrok]]+Splácení[[#This Row],[jistina]]+Splácení[[#This Row],[daň
z nemovitosti]])</f>
        <v>14475.460403045006</v>
      </c>
      <c r="I26" s="29">
        <f ca="1">IF(Splácení[[#This Row],[datum
platby]]="",0,Splácení[[#This Row],[počáteční
zůstatek]]-Splácení[[#This Row],[jistina]])</f>
        <v>1942120.0021390009</v>
      </c>
      <c r="J26" s="14">
        <f ca="1">IF(Splácení[[#This Row],[konečný
zůstatek]]&gt;0,PosledníŘádek-ROW(),0)</f>
        <v>337</v>
      </c>
    </row>
    <row r="27" spans="2:10" ht="15" customHeight="1" x14ac:dyDescent="0.3">
      <c r="B27" s="12">
        <f>ROWS($B$4:B27)</f>
        <v>24</v>
      </c>
      <c r="C27" s="13">
        <f ca="1">IF(ZadanéHodnoty,IF(Splácení[[#This Row],[Č.]]&lt;=DobaTrváníPůjčky,IF(ROW()-ROW(Splácení[[#Headers],[datum
platby]])=1,ZahájeníPůjčky,IF(I26&gt;0,EDATE(C26,1),"")),""),"")</f>
        <v>44317</v>
      </c>
      <c r="D27" s="29">
        <f ca="1">IF(ROW()-ROW(Splácení[[#Headers],[počáteční
zůstatek]])=1,VýšePůjčky,IF(Splácení[[#This Row],[datum
platby]]="",0,INDEX(Splácení[], ROW()-4,8)))</f>
        <v>1942120.0021390009</v>
      </c>
      <c r="E27" s="29">
        <f ca="1">IF(ZadanéHodnoty,IF(ROW()-ROW(Splácení[[#Headers],[úrok]])=1,-IPMT(ÚrokováSazba/12,1,DobaTrváníPůjčky-ROWS($C$4:C27)+1,Splácení[[#This Row],[počáteční
zůstatek]]),IFERROR(-IPMT(ÚrokováSazba/12,1,Splácení[[#This Row],[počet 
zbývajících]],D28),0)),0)</f>
        <v>8081.1489014764056</v>
      </c>
      <c r="F27" s="29">
        <f ca="1">IFERROR(IF(AND(ZadanéHodnoty,Splácení[[#This Row],[datum
platby]]&lt;&gt;""),-PPMT(ÚrokováSazba/12,1,DobaTrváníPůjčky-ROWS($C$4:C27)+1,Splácení[[#This Row],[počáteční
zůstatek]]),""),0)</f>
        <v>2644.2657846636093</v>
      </c>
      <c r="G27" s="29">
        <f ca="1">IF(Splácení[[#This Row],[datum
platby]]="",0,ČástkaDaněZNemovitosti)</f>
        <v>3750</v>
      </c>
      <c r="H27" s="29">
        <f ca="1">IF(Splácení[[#This Row],[datum
platby]]="",0,Splácení[[#This Row],[úrok]]+Splácení[[#This Row],[jistina]]+Splácení[[#This Row],[daň
z nemovitosti]])</f>
        <v>14475.414686140015</v>
      </c>
      <c r="I27" s="29">
        <f ca="1">IF(Splácení[[#This Row],[datum
platby]]="",0,Splácení[[#This Row],[počáteční
zůstatek]]-Splácení[[#This Row],[jistina]])</f>
        <v>1939475.7363543373</v>
      </c>
      <c r="J27" s="14">
        <f ca="1">IF(Splácení[[#This Row],[konečný
zůstatek]]&gt;0,PosledníŘádek-ROW(),0)</f>
        <v>336</v>
      </c>
    </row>
    <row r="28" spans="2:10" ht="15" customHeight="1" x14ac:dyDescent="0.3">
      <c r="B28" s="12">
        <f>ROWS($B$4:B28)</f>
        <v>25</v>
      </c>
      <c r="C28" s="13">
        <f ca="1">IF(ZadanéHodnoty,IF(Splácení[[#This Row],[Č.]]&lt;=DobaTrváníPůjčky,IF(ROW()-ROW(Splácení[[#Headers],[datum
platby]])=1,ZahájeníPůjčky,IF(I27&gt;0,EDATE(C27,1),"")),""),"")</f>
        <v>44348</v>
      </c>
      <c r="D28" s="29">
        <f ca="1">IF(ROW()-ROW(Splácení[[#Headers],[počáteční
zůstatek]])=1,VýšePůjčky,IF(Splácení[[#This Row],[datum
platby]]="",0,INDEX(Splácení[], ROW()-4,8)))</f>
        <v>1939475.7363543373</v>
      </c>
      <c r="E28" s="29">
        <f ca="1">IF(ZadanéHodnoty,IF(ROW()-ROW(Splácení[[#Headers],[úrok]])=1,-IPMT(ÚrokováSazba/12,1,DobaTrváníPůjčky-ROWS($C$4:C28)+1,Splácení[[#This Row],[počáteční
zůstatek]]),IFERROR(-IPMT(ÚrokováSazba/12,1,Splácení[[#This Row],[počet 
zbývajících]],D29),0)),0)</f>
        <v>8070.0852199815454</v>
      </c>
      <c r="F28" s="29">
        <f ca="1">IFERROR(IF(AND(ZadanéHodnoty,Splácení[[#This Row],[datum
platby]]&lt;&gt;""),-PPMT(ÚrokováSazba/12,1,DobaTrváníPůjčky-ROWS($C$4:C28)+1,Splácení[[#This Row],[počáteční
zůstatek]]),""),0)</f>
        <v>2655.2835587663749</v>
      </c>
      <c r="G28" s="29">
        <f ca="1">IF(Splácení[[#This Row],[datum
platby]]="",0,ČástkaDaněZNemovitosti)</f>
        <v>3750</v>
      </c>
      <c r="H28" s="29">
        <f ca="1">IF(Splácení[[#This Row],[datum
platby]]="",0,Splácení[[#This Row],[úrok]]+Splácení[[#This Row],[jistina]]+Splácení[[#This Row],[daň
z nemovitosti]])</f>
        <v>14475.368778747921</v>
      </c>
      <c r="I28" s="29">
        <f ca="1">IF(Splácení[[#This Row],[datum
platby]]="",0,Splácení[[#This Row],[počáteční
zůstatek]]-Splácení[[#This Row],[jistina]])</f>
        <v>1936820.4527955709</v>
      </c>
      <c r="J28" s="14">
        <f ca="1">IF(Splácení[[#This Row],[konečný
zůstatek]]&gt;0,PosledníŘádek-ROW(),0)</f>
        <v>335</v>
      </c>
    </row>
    <row r="29" spans="2:10" ht="15" customHeight="1" x14ac:dyDescent="0.3">
      <c r="B29" s="12">
        <f>ROWS($B$4:B29)</f>
        <v>26</v>
      </c>
      <c r="C29" s="13">
        <f ca="1">IF(ZadanéHodnoty,IF(Splácení[[#This Row],[Č.]]&lt;=DobaTrváníPůjčky,IF(ROW()-ROW(Splácení[[#Headers],[datum
platby]])=1,ZahájeníPůjčky,IF(I28&gt;0,EDATE(C28,1),"")),""),"")</f>
        <v>44378</v>
      </c>
      <c r="D29" s="29">
        <f ca="1">IF(ROW()-ROW(Splácení[[#Headers],[počáteční
zůstatek]])=1,VýšePůjčky,IF(Splácení[[#This Row],[datum
platby]]="",0,INDEX(Splácení[], ROW()-4,8)))</f>
        <v>1936820.4527955709</v>
      </c>
      <c r="E29" s="29">
        <f ca="1">IF(ZadanéHodnoty,IF(ROW()-ROW(Splácení[[#Headers],[úrok]])=1,-IPMT(ÚrokováSazba/12,1,DobaTrváníPůjčky-ROWS($C$4:C29)+1,Splácení[[#This Row],[počáteční
zůstatek]]),IFERROR(-IPMT(ÚrokováSazba/12,1,Splácení[[#This Row],[počet 
zbývajících]],D30),0)),0)</f>
        <v>8058.9754398137911</v>
      </c>
      <c r="F29" s="29">
        <f ca="1">IFERROR(IF(AND(ZadanéHodnoty,Splácení[[#This Row],[datum
platby]]&lt;&gt;""),-PPMT(ÚrokováSazba/12,1,DobaTrváníPůjčky-ROWS($C$4:C29)+1,Splácení[[#This Row],[počáteční
zůstatek]]),""),0)</f>
        <v>2666.3472402612342</v>
      </c>
      <c r="G29" s="29">
        <f ca="1">IF(Splácení[[#This Row],[datum
platby]]="",0,ČástkaDaněZNemovitosti)</f>
        <v>3750</v>
      </c>
      <c r="H29" s="29">
        <f ca="1">IF(Splácení[[#This Row],[datum
platby]]="",0,Splácení[[#This Row],[úrok]]+Splácení[[#This Row],[jistina]]+Splácení[[#This Row],[daň
z nemovitosti]])</f>
        <v>14475.322680075025</v>
      </c>
      <c r="I29" s="29">
        <f ca="1">IF(Splácení[[#This Row],[datum
platby]]="",0,Splácení[[#This Row],[počáteční
zůstatek]]-Splácení[[#This Row],[jistina]])</f>
        <v>1934154.1055553097</v>
      </c>
      <c r="J29" s="14">
        <f ca="1">IF(Splácení[[#This Row],[konečný
zůstatek]]&gt;0,PosledníŘádek-ROW(),0)</f>
        <v>334</v>
      </c>
    </row>
    <row r="30" spans="2:10" ht="15" customHeight="1" x14ac:dyDescent="0.3">
      <c r="B30" s="12">
        <f>ROWS($B$4:B30)</f>
        <v>27</v>
      </c>
      <c r="C30" s="13">
        <f ca="1">IF(ZadanéHodnoty,IF(Splácení[[#This Row],[Č.]]&lt;=DobaTrváníPůjčky,IF(ROW()-ROW(Splácení[[#Headers],[datum
platby]])=1,ZahájeníPůjčky,IF(I29&gt;0,EDATE(C29,1),"")),""),"")</f>
        <v>44409</v>
      </c>
      <c r="D30" s="29">
        <f ca="1">IF(ROW()-ROW(Splácení[[#Headers],[počáteční
zůstatek]])=1,VýšePůjčky,IF(Splácení[[#This Row],[datum
platby]]="",0,INDEX(Splácení[], ROW()-4,8)))</f>
        <v>1934154.1055553097</v>
      </c>
      <c r="E30" s="29">
        <f ca="1">IF(ZadanéHodnoty,IF(ROW()-ROW(Splácení[[#Headers],[úrok]])=1,-IPMT(ÚrokováSazba/12,1,DobaTrváníPůjčky-ROWS($C$4:C30)+1,Splácení[[#This Row],[počáteční
zůstatek]]),IFERROR(-IPMT(ÚrokováSazba/12,1,Splácení[[#This Row],[počet 
zbývajících]],D31),0)),0)</f>
        <v>8047.8193688953361</v>
      </c>
      <c r="F30" s="29">
        <f ca="1">IFERROR(IF(AND(ZadanéHodnoty,Splácení[[#This Row],[datum
platby]]&lt;&gt;""),-PPMT(ÚrokováSazba/12,1,DobaTrváníPůjčky-ROWS($C$4:C30)+1,Splácení[[#This Row],[počáteční
zůstatek]]),""),0)</f>
        <v>2677.4570204289903</v>
      </c>
      <c r="G30" s="29">
        <f ca="1">IF(Splácení[[#This Row],[datum
platby]]="",0,ČástkaDaněZNemovitosti)</f>
        <v>3750</v>
      </c>
      <c r="H30" s="29">
        <f ca="1">IF(Splácení[[#This Row],[datum
platby]]="",0,Splácení[[#This Row],[úrok]]+Splácení[[#This Row],[jistina]]+Splácení[[#This Row],[daň
z nemovitosti]])</f>
        <v>14475.276389324326</v>
      </c>
      <c r="I30" s="29">
        <f ca="1">IF(Splácení[[#This Row],[datum
platby]]="",0,Splácení[[#This Row],[počáteční
zůstatek]]-Splácení[[#This Row],[jistina]])</f>
        <v>1931476.6485348807</v>
      </c>
      <c r="J30" s="14">
        <f ca="1">IF(Splácení[[#This Row],[konečný
zůstatek]]&gt;0,PosledníŘádek-ROW(),0)</f>
        <v>333</v>
      </c>
    </row>
    <row r="31" spans="2:10" ht="15" customHeight="1" x14ac:dyDescent="0.3">
      <c r="B31" s="12">
        <f>ROWS($B$4:B31)</f>
        <v>28</v>
      </c>
      <c r="C31" s="13">
        <f ca="1">IF(ZadanéHodnoty,IF(Splácení[[#This Row],[Č.]]&lt;=DobaTrváníPůjčky,IF(ROW()-ROW(Splácení[[#Headers],[datum
platby]])=1,ZahájeníPůjčky,IF(I30&gt;0,EDATE(C30,1),"")),""),"")</f>
        <v>44440</v>
      </c>
      <c r="D31" s="29">
        <f ca="1">IF(ROW()-ROW(Splácení[[#Headers],[počáteční
zůstatek]])=1,VýšePůjčky,IF(Splácení[[#This Row],[datum
platby]]="",0,INDEX(Splácení[], ROW()-4,8)))</f>
        <v>1931476.6485348807</v>
      </c>
      <c r="E31" s="29">
        <f ca="1">IF(ZadanéHodnoty,IF(ROW()-ROW(Splácení[[#Headers],[úrok]])=1,-IPMT(ÚrokováSazba/12,1,DobaTrváníPůjčky-ROWS($C$4:C31)+1,Splácení[[#This Row],[počáteční
zůstatek]]),IFERROR(-IPMT(ÚrokováSazba/12,1,Splácení[[#This Row],[počet 
zbývajících]],D32),0)),0)</f>
        <v>8036.6168143480563</v>
      </c>
      <c r="F31" s="29">
        <f ca="1">IFERROR(IF(AND(ZadanéHodnoty,Splácení[[#This Row],[datum
platby]]&lt;&gt;""),-PPMT(ÚrokováSazba/12,1,DobaTrváníPůjčky-ROWS($C$4:C31)+1,Splácení[[#This Row],[počáteční
zůstatek]]),""),0)</f>
        <v>2688.6130913474431</v>
      </c>
      <c r="G31" s="29">
        <f ca="1">IF(Splácení[[#This Row],[datum
platby]]="",0,ČástkaDaněZNemovitosti)</f>
        <v>3750</v>
      </c>
      <c r="H31" s="29">
        <f ca="1">IF(Splácení[[#This Row],[datum
platby]]="",0,Splácení[[#This Row],[úrok]]+Splácení[[#This Row],[jistina]]+Splácení[[#This Row],[daň
z nemovitosti]])</f>
        <v>14475.2299056955</v>
      </c>
      <c r="I31" s="29">
        <f ca="1">IF(Splácení[[#This Row],[datum
platby]]="",0,Splácení[[#This Row],[počáteční
zůstatek]]-Splácení[[#This Row],[jistina]])</f>
        <v>1928788.0354435332</v>
      </c>
      <c r="J31" s="14">
        <f ca="1">IF(Splácení[[#This Row],[konečný
zůstatek]]&gt;0,PosledníŘádek-ROW(),0)</f>
        <v>332</v>
      </c>
    </row>
    <row r="32" spans="2:10" ht="15" customHeight="1" x14ac:dyDescent="0.3">
      <c r="B32" s="12">
        <f>ROWS($B$4:B32)</f>
        <v>29</v>
      </c>
      <c r="C32" s="13">
        <f ca="1">IF(ZadanéHodnoty,IF(Splácení[[#This Row],[Č.]]&lt;=DobaTrváníPůjčky,IF(ROW()-ROW(Splácení[[#Headers],[datum
platby]])=1,ZahájeníPůjčky,IF(I31&gt;0,EDATE(C31,1),"")),""),"")</f>
        <v>44470</v>
      </c>
      <c r="D32" s="29">
        <f ca="1">IF(ROW()-ROW(Splácení[[#Headers],[počáteční
zůstatek]])=1,VýšePůjčky,IF(Splácení[[#This Row],[datum
platby]]="",0,INDEX(Splácení[], ROW()-4,8)))</f>
        <v>1928788.0354435332</v>
      </c>
      <c r="E32" s="29">
        <f ca="1">IF(ZadanéHodnoty,IF(ROW()-ROW(Splácení[[#Headers],[úrok]])=1,-IPMT(ÚrokováSazba/12,1,DobaTrváníPůjčky-ROWS($C$4:C32)+1,Splácení[[#This Row],[počáteční
zůstatek]]),IFERROR(-IPMT(ÚrokováSazba/12,1,Splácení[[#This Row],[počet 
zbývajících]],D33),0)),0)</f>
        <v>8025.3675824901593</v>
      </c>
      <c r="F32" s="29">
        <f ca="1">IFERROR(IF(AND(ZadanéHodnoty,Splácení[[#This Row],[datum
platby]]&lt;&gt;""),-PPMT(ÚrokováSazba/12,1,DobaTrváníPůjčky-ROWS($C$4:C32)+1,Splácení[[#This Row],[počáteční
zůstatek]]),""),0)</f>
        <v>2699.8156458947246</v>
      </c>
      <c r="G32" s="29">
        <f ca="1">IF(Splácení[[#This Row],[datum
platby]]="",0,ČástkaDaněZNemovitosti)</f>
        <v>3750</v>
      </c>
      <c r="H32" s="29">
        <f ca="1">IF(Splácení[[#This Row],[datum
platby]]="",0,Splácení[[#This Row],[úrok]]+Splácení[[#This Row],[jistina]]+Splácení[[#This Row],[daň
z nemovitosti]])</f>
        <v>14475.183228384883</v>
      </c>
      <c r="I32" s="29">
        <f ca="1">IF(Splácení[[#This Row],[datum
platby]]="",0,Splácení[[#This Row],[počáteční
zůstatek]]-Splácení[[#This Row],[jistina]])</f>
        <v>1926088.2197976385</v>
      </c>
      <c r="J32" s="14">
        <f ca="1">IF(Splácení[[#This Row],[konečný
zůstatek]]&gt;0,PosledníŘádek-ROW(),0)</f>
        <v>331</v>
      </c>
    </row>
    <row r="33" spans="2:10" ht="15" customHeight="1" x14ac:dyDescent="0.3">
      <c r="B33" s="12">
        <f>ROWS($B$4:B33)</f>
        <v>30</v>
      </c>
      <c r="C33" s="13">
        <f ca="1">IF(ZadanéHodnoty,IF(Splácení[[#This Row],[Č.]]&lt;=DobaTrváníPůjčky,IF(ROW()-ROW(Splácení[[#Headers],[datum
platby]])=1,ZahájeníPůjčky,IF(I32&gt;0,EDATE(C32,1),"")),""),"")</f>
        <v>44501</v>
      </c>
      <c r="D33" s="29">
        <f ca="1">IF(ROW()-ROW(Splácení[[#Headers],[počáteční
zůstatek]])=1,VýšePůjčky,IF(Splácení[[#This Row],[datum
platby]]="",0,INDEX(Splácení[], ROW()-4,8)))</f>
        <v>1926088.2197976385</v>
      </c>
      <c r="E33" s="29">
        <f ca="1">IF(ZadanéHodnoty,IF(ROW()-ROW(Splácení[[#Headers],[úrok]])=1,-IPMT(ÚrokováSazba/12,1,DobaTrváníPůjčky-ROWS($C$4:C33)+1,Splácení[[#This Row],[počáteční
zůstatek]]),IFERROR(-IPMT(ÚrokováSazba/12,1,Splácení[[#This Row],[počet 
zbývajících]],D34),0)),0)</f>
        <v>8014.0714788328578</v>
      </c>
      <c r="F33" s="29">
        <f ca="1">IFERROR(IF(AND(ZadanéHodnoty,Splácení[[#This Row],[datum
platby]]&lt;&gt;""),-PPMT(ÚrokováSazba/12,1,DobaTrváníPůjčky-ROWS($C$4:C33)+1,Splácení[[#This Row],[počáteční
zůstatek]]),""),0)</f>
        <v>2711.0648777526199</v>
      </c>
      <c r="G33" s="29">
        <f ca="1">IF(Splácení[[#This Row],[datum
platby]]="",0,ČástkaDaněZNemovitosti)</f>
        <v>3750</v>
      </c>
      <c r="H33" s="29">
        <f ca="1">IF(Splácení[[#This Row],[datum
platby]]="",0,Splácení[[#This Row],[úrok]]+Splácení[[#This Row],[jistina]]+Splácení[[#This Row],[daň
z nemovitosti]])</f>
        <v>14475.136356585477</v>
      </c>
      <c r="I33" s="29">
        <f ca="1">IF(Splácení[[#This Row],[datum
platby]]="",0,Splácení[[#This Row],[počáteční
zůstatek]]-Splácení[[#This Row],[jistina]])</f>
        <v>1923377.1549198858</v>
      </c>
      <c r="J33" s="14">
        <f ca="1">IF(Splácení[[#This Row],[konečný
zůstatek]]&gt;0,PosledníŘádek-ROW(),0)</f>
        <v>330</v>
      </c>
    </row>
    <row r="34" spans="2:10" ht="15" customHeight="1" x14ac:dyDescent="0.3">
      <c r="B34" s="12">
        <f>ROWS($B$4:B34)</f>
        <v>31</v>
      </c>
      <c r="C34" s="13">
        <f ca="1">IF(ZadanéHodnoty,IF(Splácení[[#This Row],[Č.]]&lt;=DobaTrváníPůjčky,IF(ROW()-ROW(Splácení[[#Headers],[datum
platby]])=1,ZahájeníPůjčky,IF(I33&gt;0,EDATE(C33,1),"")),""),"")</f>
        <v>44531</v>
      </c>
      <c r="D34" s="29">
        <f ca="1">IF(ROW()-ROW(Splácení[[#Headers],[počáteční
zůstatek]])=1,VýšePůjčky,IF(Splácení[[#This Row],[datum
platby]]="",0,INDEX(Splácení[], ROW()-4,8)))</f>
        <v>1923377.1549198858</v>
      </c>
      <c r="E34" s="29">
        <f ca="1">IF(ZadanéHodnoty,IF(ROW()-ROW(Splácení[[#Headers],[úrok]])=1,-IPMT(ÚrokováSazba/12,1,DobaTrváníPůjčky-ROWS($C$4:C34)+1,Splácení[[#This Row],[počáteční
zůstatek]]),IFERROR(-IPMT(ÚrokováSazba/12,1,Splácení[[#This Row],[počet 
zbývajících]],D35),0)),0)</f>
        <v>8002.728308076983</v>
      </c>
      <c r="F34" s="29">
        <f ca="1">IFERROR(IF(AND(ZadanéHodnoty,Splácení[[#This Row],[datum
platby]]&lt;&gt;""),-PPMT(ÚrokováSazba/12,1,DobaTrváníPůjčky-ROWS($C$4:C34)+1,Splácení[[#This Row],[počáteční
zůstatek]]),""),0)</f>
        <v>2722.3609814099218</v>
      </c>
      <c r="G34" s="29">
        <f ca="1">IF(Splácení[[#This Row],[datum
platby]]="",0,ČástkaDaněZNemovitosti)</f>
        <v>3750</v>
      </c>
      <c r="H34" s="29">
        <f ca="1">IF(Splácení[[#This Row],[datum
platby]]="",0,Splácení[[#This Row],[úrok]]+Splácení[[#This Row],[jistina]]+Splácení[[#This Row],[daň
z nemovitosti]])</f>
        <v>14475.089289486905</v>
      </c>
      <c r="I34" s="29">
        <f ca="1">IF(Splácení[[#This Row],[datum
platby]]="",0,Splácení[[#This Row],[počáteční
zůstatek]]-Splácení[[#This Row],[jistina]])</f>
        <v>1920654.7939384759</v>
      </c>
      <c r="J34" s="14">
        <f ca="1">IF(Splácení[[#This Row],[konečný
zůstatek]]&gt;0,PosledníŘádek-ROW(),0)</f>
        <v>329</v>
      </c>
    </row>
    <row r="35" spans="2:10" ht="15" customHeight="1" x14ac:dyDescent="0.3">
      <c r="B35" s="12">
        <f>ROWS($B$4:B35)</f>
        <v>32</v>
      </c>
      <c r="C35" s="13">
        <f ca="1">IF(ZadanéHodnoty,IF(Splácení[[#This Row],[Č.]]&lt;=DobaTrváníPůjčky,IF(ROW()-ROW(Splácení[[#Headers],[datum
platby]])=1,ZahájeníPůjčky,IF(I34&gt;0,EDATE(C34,1),"")),""),"")</f>
        <v>44562</v>
      </c>
      <c r="D35" s="29">
        <f ca="1">IF(ROW()-ROW(Splácení[[#Headers],[počáteční
zůstatek]])=1,VýšePůjčky,IF(Splácení[[#This Row],[datum
platby]]="",0,INDEX(Splácení[], ROW()-4,8)))</f>
        <v>1920654.7939384759</v>
      </c>
      <c r="E35" s="29">
        <f ca="1">IF(ZadanéHodnoty,IF(ROW()-ROW(Splácení[[#Headers],[úrok]])=1,-IPMT(ÚrokováSazba/12,1,DobaTrváníPůjčky-ROWS($C$4:C35)+1,Splácení[[#This Row],[počáteční
zůstatek]]),IFERROR(-IPMT(ÚrokováSazba/12,1,Splácení[[#This Row],[počet 
zbývajících]],D36),0)),0)</f>
        <v>7991.337874109624</v>
      </c>
      <c r="F35" s="29">
        <f ca="1">IFERROR(IF(AND(ZadanéHodnoty,Splácení[[#This Row],[datum
platby]]&lt;&gt;""),-PPMT(ÚrokováSazba/12,1,DobaTrváníPůjčky-ROWS($C$4:C35)+1,Splácení[[#This Row],[počáteční
zůstatek]]),""),0)</f>
        <v>2733.7041521657966</v>
      </c>
      <c r="G35" s="29">
        <f ca="1">IF(Splácení[[#This Row],[datum
platby]]="",0,ČástkaDaněZNemovitosti)</f>
        <v>3750</v>
      </c>
      <c r="H35" s="29">
        <f ca="1">IF(Splácení[[#This Row],[datum
platby]]="",0,Splácení[[#This Row],[úrok]]+Splácení[[#This Row],[jistina]]+Splácení[[#This Row],[daň
z nemovitosti]])</f>
        <v>14475.04202627542</v>
      </c>
      <c r="I35" s="29">
        <f ca="1">IF(Splácení[[#This Row],[datum
platby]]="",0,Splácení[[#This Row],[počáteční
zůstatek]]-Splácení[[#This Row],[jistina]])</f>
        <v>1917921.08978631</v>
      </c>
      <c r="J35" s="14">
        <f ca="1">IF(Splácení[[#This Row],[konečný
zůstatek]]&gt;0,PosledníŘádek-ROW(),0)</f>
        <v>328</v>
      </c>
    </row>
    <row r="36" spans="2:10" ht="15" customHeight="1" x14ac:dyDescent="0.3">
      <c r="B36" s="12">
        <f>ROWS($B$4:B36)</f>
        <v>33</v>
      </c>
      <c r="C36" s="13">
        <f ca="1">IF(ZadanéHodnoty,IF(Splácení[[#This Row],[Č.]]&lt;=DobaTrváníPůjčky,IF(ROW()-ROW(Splácení[[#Headers],[datum
platby]])=1,ZahájeníPůjčky,IF(I35&gt;0,EDATE(C35,1),"")),""),"")</f>
        <v>44593</v>
      </c>
      <c r="D36" s="29">
        <f ca="1">IF(ROW()-ROW(Splácení[[#Headers],[počáteční
zůstatek]])=1,VýšePůjčky,IF(Splácení[[#This Row],[datum
platby]]="",0,INDEX(Splácení[], ROW()-4,8)))</f>
        <v>1917921.08978631</v>
      </c>
      <c r="E36" s="29">
        <f ca="1">IF(ZadanéHodnoty,IF(ROW()-ROW(Splácení[[#Headers],[úrok]])=1,-IPMT(ÚrokováSazba/12,1,DobaTrváníPůjčky-ROWS($C$4:C36)+1,Splácení[[#This Row],[počáteční
zůstatek]]),IFERROR(-IPMT(ÚrokováSazba/12,1,Splácení[[#This Row],[počet 
zbývajících]],D37),0)),0)</f>
        <v>7979.8999800007359</v>
      </c>
      <c r="F36" s="29">
        <f ca="1">IFERROR(IF(AND(ZadanéHodnoty,Splácení[[#This Row],[datum
platby]]&lt;&gt;""),-PPMT(ÚrokováSazba/12,1,DobaTrváníPůjčky-ROWS($C$4:C36)+1,Splácení[[#This Row],[počáteční
zůstatek]]),""),0)</f>
        <v>2745.0945861331538</v>
      </c>
      <c r="G36" s="29">
        <f ca="1">IF(Splácení[[#This Row],[datum
platby]]="",0,ČástkaDaněZNemovitosti)</f>
        <v>3750</v>
      </c>
      <c r="H36" s="29">
        <f ca="1">IF(Splácení[[#This Row],[datum
platby]]="",0,Splácení[[#This Row],[úrok]]+Splácení[[#This Row],[jistina]]+Splácení[[#This Row],[daň
z nemovitosti]])</f>
        <v>14474.99456613389</v>
      </c>
      <c r="I36" s="29">
        <f ca="1">IF(Splácení[[#This Row],[datum
platby]]="",0,Splácení[[#This Row],[počáteční
zůstatek]]-Splácení[[#This Row],[jistina]])</f>
        <v>1915175.9952001767</v>
      </c>
      <c r="J36" s="14">
        <f ca="1">IF(Splácení[[#This Row],[konečný
zůstatek]]&gt;0,PosledníŘádek-ROW(),0)</f>
        <v>327</v>
      </c>
    </row>
    <row r="37" spans="2:10" ht="15" customHeight="1" x14ac:dyDescent="0.3">
      <c r="B37" s="12">
        <f>ROWS($B$4:B37)</f>
        <v>34</v>
      </c>
      <c r="C37" s="13">
        <f ca="1">IF(ZadanéHodnoty,IF(Splácení[[#This Row],[Č.]]&lt;=DobaTrváníPůjčky,IF(ROW()-ROW(Splácení[[#Headers],[datum
platby]])=1,ZahájeníPůjčky,IF(I36&gt;0,EDATE(C36,1),"")),""),"")</f>
        <v>44621</v>
      </c>
      <c r="D37" s="29">
        <f ca="1">IF(ROW()-ROW(Splácení[[#Headers],[počáteční
zůstatek]])=1,VýšePůjčky,IF(Splácení[[#This Row],[datum
platby]]="",0,INDEX(Splácení[], ROW()-4,8)))</f>
        <v>1915175.9952001767</v>
      </c>
      <c r="E37" s="29">
        <f ca="1">IF(ZadanéHodnoty,IF(ROW()-ROW(Splácení[[#Headers],[úrok]])=1,-IPMT(ÚrokováSazba/12,1,DobaTrváníPůjčky-ROWS($C$4:C37)+1,Splácení[[#This Row],[počáteční
zůstatek]]),IFERROR(-IPMT(ÚrokováSazba/12,1,Splácení[[#This Row],[počet 
zbývajících]],D38),0)),0)</f>
        <v>7968.4144279997281</v>
      </c>
      <c r="F37" s="29">
        <f ca="1">IFERROR(IF(AND(ZadanéHodnoty,Splácení[[#This Row],[datum
platby]]&lt;&gt;""),-PPMT(ÚrokováSazba/12,1,DobaTrváníPůjčky-ROWS($C$4:C37)+1,Splácení[[#This Row],[počáteční
zůstatek]]),""),0)</f>
        <v>2756.5324802420423</v>
      </c>
      <c r="G37" s="29">
        <f ca="1">IF(Splácení[[#This Row],[datum
platby]]="",0,ČástkaDaněZNemovitosti)</f>
        <v>3750</v>
      </c>
      <c r="H37" s="29">
        <f ca="1">IF(Splácení[[#This Row],[datum
platby]]="",0,Splácení[[#This Row],[úrok]]+Splácení[[#This Row],[jistina]]+Splácení[[#This Row],[daň
z nemovitosti]])</f>
        <v>14474.946908241771</v>
      </c>
      <c r="I37" s="29">
        <f ca="1">IF(Splácení[[#This Row],[datum
platby]]="",0,Splácení[[#This Row],[počáteční
zůstatek]]-Splácení[[#This Row],[jistina]])</f>
        <v>1912419.4627199348</v>
      </c>
      <c r="J37" s="14">
        <f ca="1">IF(Splácení[[#This Row],[konečný
zůstatek]]&gt;0,PosledníŘádek-ROW(),0)</f>
        <v>326</v>
      </c>
    </row>
    <row r="38" spans="2:10" ht="15" customHeight="1" x14ac:dyDescent="0.3">
      <c r="B38" s="12">
        <f>ROWS($B$4:B38)</f>
        <v>35</v>
      </c>
      <c r="C38" s="13">
        <f ca="1">IF(ZadanéHodnoty,IF(Splácení[[#This Row],[Č.]]&lt;=DobaTrváníPůjčky,IF(ROW()-ROW(Splácení[[#Headers],[datum
platby]])=1,ZahájeníPůjčky,IF(I37&gt;0,EDATE(C37,1),"")),""),"")</f>
        <v>44652</v>
      </c>
      <c r="D38" s="29">
        <f ca="1">IF(ROW()-ROW(Splácení[[#Headers],[počáteční
zůstatek]])=1,VýšePůjčky,IF(Splácení[[#This Row],[datum
platby]]="",0,INDEX(Splácení[], ROW()-4,8)))</f>
        <v>1912419.4627199348</v>
      </c>
      <c r="E38" s="29">
        <f ca="1">IF(ZadanéHodnoty,IF(ROW()-ROW(Splácení[[#Headers],[úrok]])=1,-IPMT(ÚrokováSazba/12,1,DobaTrváníPůjčky-ROWS($C$4:C38)+1,Splácení[[#This Row],[počáteční
zůstatek]]),IFERROR(-IPMT(ÚrokováSazba/12,1,Splácení[[#This Row],[počet 
zbývajících]],D39),0)),0)</f>
        <v>7956.8810195320484</v>
      </c>
      <c r="F38" s="29">
        <f ca="1">IFERROR(IF(AND(ZadanéHodnoty,Splácení[[#This Row],[datum
platby]]&lt;&gt;""),-PPMT(ÚrokováSazba/12,1,DobaTrváníPůjčky-ROWS($C$4:C38)+1,Splácení[[#This Row],[počáteční
zůstatek]]),""),0)</f>
        <v>2768.018032243051</v>
      </c>
      <c r="G38" s="29">
        <f ca="1">IF(Splácení[[#This Row],[datum
platby]]="",0,ČástkaDaněZNemovitosti)</f>
        <v>3750</v>
      </c>
      <c r="H38" s="29">
        <f ca="1">IF(Splácení[[#This Row],[datum
platby]]="",0,Splácení[[#This Row],[úrok]]+Splácení[[#This Row],[jistina]]+Splácení[[#This Row],[daň
z nemovitosti]])</f>
        <v>14474.899051775099</v>
      </c>
      <c r="I38" s="29">
        <f ca="1">IF(Splácení[[#This Row],[datum
platby]]="",0,Splácení[[#This Row],[počáteční
zůstatek]]-Splácení[[#This Row],[jistina]])</f>
        <v>1909651.4446876918</v>
      </c>
      <c r="J38" s="14">
        <f ca="1">IF(Splácení[[#This Row],[konečný
zůstatek]]&gt;0,PosledníŘádek-ROW(),0)</f>
        <v>325</v>
      </c>
    </row>
    <row r="39" spans="2:10" ht="15" customHeight="1" x14ac:dyDescent="0.3">
      <c r="B39" s="12">
        <f>ROWS($B$4:B39)</f>
        <v>36</v>
      </c>
      <c r="C39" s="13">
        <f ca="1">IF(ZadanéHodnoty,IF(Splácení[[#This Row],[Č.]]&lt;=DobaTrváníPůjčky,IF(ROW()-ROW(Splácení[[#Headers],[datum
platby]])=1,ZahájeníPůjčky,IF(I38&gt;0,EDATE(C38,1),"")),""),"")</f>
        <v>44682</v>
      </c>
      <c r="D39" s="29">
        <f ca="1">IF(ROW()-ROW(Splácení[[#Headers],[počáteční
zůstatek]])=1,VýšePůjčky,IF(Splácení[[#This Row],[datum
platby]]="",0,INDEX(Splácení[], ROW()-4,8)))</f>
        <v>1909651.4446876918</v>
      </c>
      <c r="E39" s="29">
        <f ca="1">IF(ZadanéHodnoty,IF(ROW()-ROW(Splácení[[#Headers],[úrok]])=1,-IPMT(ÚrokováSazba/12,1,DobaTrváníPůjčky-ROWS($C$4:C39)+1,Splácení[[#This Row],[počáteční
zůstatek]]),IFERROR(-IPMT(ÚrokováSazba/12,1,Splácení[[#This Row],[počet 
zbývajících]],D40),0)),0)</f>
        <v>7945.2995551957547</v>
      </c>
      <c r="F39" s="29">
        <f ca="1">IFERROR(IF(AND(ZadanéHodnoty,Splácení[[#This Row],[datum
platby]]&lt;&gt;""),-PPMT(ÚrokováSazba/12,1,DobaTrváníPůjčky-ROWS($C$4:C39)+1,Splácení[[#This Row],[počáteční
zůstatek]]),""),0)</f>
        <v>2779.5514407107303</v>
      </c>
      <c r="G39" s="29">
        <f ca="1">IF(Splácení[[#This Row],[datum
platby]]="",0,ČástkaDaněZNemovitosti)</f>
        <v>3750</v>
      </c>
      <c r="H39" s="29">
        <f ca="1">IF(Splácení[[#This Row],[datum
platby]]="",0,Splácení[[#This Row],[úrok]]+Splácení[[#This Row],[jistina]]+Splácení[[#This Row],[daň
z nemovitosti]])</f>
        <v>14474.850995906485</v>
      </c>
      <c r="I39" s="29">
        <f ca="1">IF(Splácení[[#This Row],[datum
platby]]="",0,Splácení[[#This Row],[počáteční
zůstatek]]-Splácení[[#This Row],[jistina]])</f>
        <v>1906871.8932469811</v>
      </c>
      <c r="J39" s="14">
        <f ca="1">IF(Splácení[[#This Row],[konečný
zůstatek]]&gt;0,PosledníŘádek-ROW(),0)</f>
        <v>324</v>
      </c>
    </row>
    <row r="40" spans="2:10" ht="15" customHeight="1" x14ac:dyDescent="0.3">
      <c r="B40" s="12">
        <f>ROWS($B$4:B40)</f>
        <v>37</v>
      </c>
      <c r="C40" s="13">
        <f ca="1">IF(ZadanéHodnoty,IF(Splácení[[#This Row],[Č.]]&lt;=DobaTrváníPůjčky,IF(ROW()-ROW(Splácení[[#Headers],[datum
platby]])=1,ZahájeníPůjčky,IF(I39&gt;0,EDATE(C39,1),"")),""),"")</f>
        <v>44713</v>
      </c>
      <c r="D40" s="29">
        <f ca="1">IF(ROW()-ROW(Splácení[[#Headers],[počáteční
zůstatek]])=1,VýšePůjčky,IF(Splácení[[#This Row],[datum
platby]]="",0,INDEX(Splácení[], ROW()-4,8)))</f>
        <v>1906871.8932469811</v>
      </c>
      <c r="E40" s="29">
        <f ca="1">IF(ZadanéHodnoty,IF(ROW()-ROW(Splácení[[#Headers],[úrok]])=1,-IPMT(ÚrokováSazba/12,1,DobaTrváníPůjčky-ROWS($C$4:C40)+1,Splácení[[#This Row],[počáteční
zůstatek]]),IFERROR(-IPMT(ÚrokováSazba/12,1,Splácení[[#This Row],[počet 
zbývajících]],D41),0)),0)</f>
        <v>7933.6698347580586</v>
      </c>
      <c r="F40" s="29">
        <f ca="1">IFERROR(IF(AND(ZadanéHodnoty,Splácení[[#This Row],[datum
platby]]&lt;&gt;""),-PPMT(ÚrokováSazba/12,1,DobaTrváníPůjčky-ROWS($C$4:C40)+1,Splácení[[#This Row],[počáteční
zůstatek]]),""),0)</f>
        <v>2791.1329050470245</v>
      </c>
      <c r="G40" s="29">
        <f ca="1">IF(Splácení[[#This Row],[datum
platby]]="",0,ČástkaDaněZNemovitosti)</f>
        <v>3750</v>
      </c>
      <c r="H40" s="29">
        <f ca="1">IF(Splácení[[#This Row],[datum
platby]]="",0,Splácení[[#This Row],[úrok]]+Splácení[[#This Row],[jistina]]+Splácení[[#This Row],[daň
z nemovitosti]])</f>
        <v>14474.802739805084</v>
      </c>
      <c r="I40" s="29">
        <f ca="1">IF(Splácení[[#This Row],[datum
platby]]="",0,Splácení[[#This Row],[počáteční
zůstatek]]-Splácení[[#This Row],[jistina]])</f>
        <v>1904080.7603419342</v>
      </c>
      <c r="J40" s="14">
        <f ca="1">IF(Splácení[[#This Row],[konečný
zůstatek]]&gt;0,PosledníŘádek-ROW(),0)</f>
        <v>323</v>
      </c>
    </row>
    <row r="41" spans="2:10" ht="15" customHeight="1" x14ac:dyDescent="0.3">
      <c r="B41" s="12">
        <f>ROWS($B$4:B41)</f>
        <v>38</v>
      </c>
      <c r="C41" s="13">
        <f ca="1">IF(ZadanéHodnoty,IF(Splácení[[#This Row],[Č.]]&lt;=DobaTrváníPůjčky,IF(ROW()-ROW(Splácení[[#Headers],[datum
platby]])=1,ZahájeníPůjčky,IF(I40&gt;0,EDATE(C40,1),"")),""),"")</f>
        <v>44743</v>
      </c>
      <c r="D41" s="29">
        <f ca="1">IF(ROW()-ROW(Splácení[[#Headers],[počáteční
zůstatek]])=1,VýšePůjčky,IF(Splácení[[#This Row],[datum
platby]]="",0,INDEX(Splácení[], ROW()-4,8)))</f>
        <v>1904080.7603419342</v>
      </c>
      <c r="E41" s="29">
        <f ca="1">IF(ZadanéHodnoty,IF(ROW()-ROW(Splácení[[#Headers],[úrok]])=1,-IPMT(ÚrokováSazba/12,1,DobaTrváníPůjčky-ROWS($C$4:C41)+1,Splácení[[#This Row],[počáteční
zůstatek]]),IFERROR(-IPMT(ÚrokováSazba/12,1,Splácení[[#This Row],[počet 
zbývajících]],D42),0)),0)</f>
        <v>7921.9916571518734</v>
      </c>
      <c r="F41" s="29">
        <f ca="1">IFERROR(IF(AND(ZadanéHodnoty,Splácení[[#This Row],[datum
platby]]&lt;&gt;""),-PPMT(ÚrokováSazba/12,1,DobaTrváníPůjčky-ROWS($C$4:C41)+1,Splácení[[#This Row],[počáteční
zůstatek]]),""),0)</f>
        <v>2802.7626254847214</v>
      </c>
      <c r="G41" s="29">
        <f ca="1">IF(Splácení[[#This Row],[datum
platby]]="",0,ČástkaDaněZNemovitosti)</f>
        <v>3750</v>
      </c>
      <c r="H41" s="29">
        <f ca="1">IF(Splácení[[#This Row],[datum
platby]]="",0,Splácení[[#This Row],[úrok]]+Splácení[[#This Row],[jistina]]+Splácení[[#This Row],[daň
z nemovitosti]])</f>
        <v>14474.754282636595</v>
      </c>
      <c r="I41" s="29">
        <f ca="1">IF(Splácení[[#This Row],[datum
platby]]="",0,Splácení[[#This Row],[počáteční
zůstatek]]-Splácení[[#This Row],[jistina]])</f>
        <v>1901277.9977164494</v>
      </c>
      <c r="J41" s="14">
        <f ca="1">IF(Splácení[[#This Row],[konečný
zůstatek]]&gt;0,PosledníŘádek-ROW(),0)</f>
        <v>322</v>
      </c>
    </row>
    <row r="42" spans="2:10" ht="15" customHeight="1" x14ac:dyDescent="0.3">
      <c r="B42" s="12">
        <f>ROWS($B$4:B42)</f>
        <v>39</v>
      </c>
      <c r="C42" s="13">
        <f ca="1">IF(ZadanéHodnoty,IF(Splácení[[#This Row],[Č.]]&lt;=DobaTrváníPůjčky,IF(ROW()-ROW(Splácení[[#Headers],[datum
platby]])=1,ZahájeníPůjčky,IF(I41&gt;0,EDATE(C41,1),"")),""),"")</f>
        <v>44774</v>
      </c>
      <c r="D42" s="29">
        <f ca="1">IF(ROW()-ROW(Splácení[[#Headers],[počáteční
zůstatek]])=1,VýšePůjčky,IF(Splácení[[#This Row],[datum
platby]]="",0,INDEX(Splácení[], ROW()-4,8)))</f>
        <v>1901277.9977164494</v>
      </c>
      <c r="E42" s="29">
        <f ca="1">IF(ZadanéHodnoty,IF(ROW()-ROW(Splácení[[#Headers],[úrok]])=1,-IPMT(ÚrokováSazba/12,1,DobaTrváníPůjčky-ROWS($C$4:C42)+1,Splácení[[#This Row],[počáteční
zůstatek]]),IFERROR(-IPMT(ÚrokováSazba/12,1,Splácení[[#This Row],[počet 
zbývajících]],D43),0)),0)</f>
        <v>7910.2648204723264</v>
      </c>
      <c r="F42" s="29">
        <f ca="1">IFERROR(IF(AND(ZadanéHodnoty,Splácení[[#This Row],[datum
platby]]&lt;&gt;""),-PPMT(ÚrokováSazba/12,1,DobaTrváníPůjčky-ROWS($C$4:C42)+1,Splácení[[#This Row],[počáteční
zůstatek]]),""),0)</f>
        <v>2814.440803090908</v>
      </c>
      <c r="G42" s="29">
        <f ca="1">IF(Splácení[[#This Row],[datum
platby]]="",0,ČástkaDaněZNemovitosti)</f>
        <v>3750</v>
      </c>
      <c r="H42" s="29">
        <f ca="1">IF(Splácení[[#This Row],[datum
platby]]="",0,Splácení[[#This Row],[úrok]]+Splácení[[#This Row],[jistina]]+Splácení[[#This Row],[daň
z nemovitosti]])</f>
        <v>14474.705623563234</v>
      </c>
      <c r="I42" s="29">
        <f ca="1">IF(Splácení[[#This Row],[datum
platby]]="",0,Splácení[[#This Row],[počáteční
zůstatek]]-Splácení[[#This Row],[jistina]])</f>
        <v>1898463.5569133586</v>
      </c>
      <c r="J42" s="14">
        <f ca="1">IF(Splácení[[#This Row],[konečný
zůstatek]]&gt;0,PosledníŘádek-ROW(),0)</f>
        <v>321</v>
      </c>
    </row>
    <row r="43" spans="2:10" ht="15" customHeight="1" x14ac:dyDescent="0.3">
      <c r="B43" s="12">
        <f>ROWS($B$4:B43)</f>
        <v>40</v>
      </c>
      <c r="C43" s="13">
        <f ca="1">IF(ZadanéHodnoty,IF(Splácení[[#This Row],[Č.]]&lt;=DobaTrváníPůjčky,IF(ROW()-ROW(Splácení[[#Headers],[datum
platby]])=1,ZahájeníPůjčky,IF(I42&gt;0,EDATE(C42,1),"")),""),"")</f>
        <v>44805</v>
      </c>
      <c r="D43" s="29">
        <f ca="1">IF(ROW()-ROW(Splácení[[#Headers],[počáteční
zůstatek]])=1,VýšePůjčky,IF(Splácení[[#This Row],[datum
platby]]="",0,INDEX(Splácení[], ROW()-4,8)))</f>
        <v>1898463.5569133586</v>
      </c>
      <c r="E43" s="29">
        <f ca="1">IF(ZadanéHodnoty,IF(ROW()-ROW(Splácení[[#Headers],[úrok]])=1,-IPMT(ÚrokováSazba/12,1,DobaTrváníPůjčky-ROWS($C$4:C43)+1,Splácení[[#This Row],[počáteční
zůstatek]]),IFERROR(-IPMT(ÚrokováSazba/12,1,Splácení[[#This Row],[počet 
zbývajících]],D44),0)),0)</f>
        <v>7898.4891219732835</v>
      </c>
      <c r="F43" s="29">
        <f ca="1">IFERROR(IF(AND(ZadanéHodnoty,Splácení[[#This Row],[datum
platby]]&lt;&gt;""),-PPMT(ÚrokováSazba/12,1,DobaTrváníPůjčky-ROWS($C$4:C43)+1,Splácení[[#This Row],[počáteční
zůstatek]]),""),0)</f>
        <v>2826.1676397704523</v>
      </c>
      <c r="G43" s="29">
        <f ca="1">IF(Splácení[[#This Row],[datum
platby]]="",0,ČástkaDaněZNemovitosti)</f>
        <v>3750</v>
      </c>
      <c r="H43" s="29">
        <f ca="1">IF(Splácení[[#This Row],[datum
platby]]="",0,Splácení[[#This Row],[úrok]]+Splácení[[#This Row],[jistina]]+Splácení[[#This Row],[daň
z nemovitosti]])</f>
        <v>14474.656761743736</v>
      </c>
      <c r="I43" s="29">
        <f ca="1">IF(Splácení[[#This Row],[datum
platby]]="",0,Splácení[[#This Row],[počáteční
zůstatek]]-Splácení[[#This Row],[jistina]])</f>
        <v>1895637.3892735881</v>
      </c>
      <c r="J43" s="14">
        <f ca="1">IF(Splácení[[#This Row],[konečný
zůstatek]]&gt;0,PosledníŘádek-ROW(),0)</f>
        <v>320</v>
      </c>
    </row>
    <row r="44" spans="2:10" ht="15" customHeight="1" x14ac:dyDescent="0.3">
      <c r="B44" s="12">
        <f>ROWS($B$4:B44)</f>
        <v>41</v>
      </c>
      <c r="C44" s="13">
        <f ca="1">IF(ZadanéHodnoty,IF(Splácení[[#This Row],[Č.]]&lt;=DobaTrváníPůjčky,IF(ROW()-ROW(Splácení[[#Headers],[datum
platby]])=1,ZahájeníPůjčky,IF(I43&gt;0,EDATE(C43,1),"")),""),"")</f>
        <v>44835</v>
      </c>
      <c r="D44" s="29">
        <f ca="1">IF(ROW()-ROW(Splácení[[#Headers],[počáteční
zůstatek]])=1,VýšePůjčky,IF(Splácení[[#This Row],[datum
platby]]="",0,INDEX(Splácení[], ROW()-4,8)))</f>
        <v>1895637.3892735881</v>
      </c>
      <c r="E44" s="29">
        <f ca="1">IF(ZadanéHodnoty,IF(ROW()-ROW(Splácení[[#Headers],[úrok]])=1,-IPMT(ÚrokováSazba/12,1,DobaTrváníPůjčky-ROWS($C$4:C44)+1,Splácení[[#This Row],[počáteční
zůstatek]]),IFERROR(-IPMT(ÚrokováSazba/12,1,Splácení[[#This Row],[počet 
zbývajících]],D45),0)),0)</f>
        <v>7886.6643580638265</v>
      </c>
      <c r="F44" s="29">
        <f ca="1">IFERROR(IF(AND(ZadanéHodnoty,Splácení[[#This Row],[datum
platby]]&lt;&gt;""),-PPMT(ÚrokováSazba/12,1,DobaTrváníPůjčky-ROWS($C$4:C44)+1,Splácení[[#This Row],[počáteční
zůstatek]]),""),0)</f>
        <v>2837.943338269497</v>
      </c>
      <c r="G44" s="29">
        <f ca="1">IF(Splácení[[#This Row],[datum
platby]]="",0,ČástkaDaněZNemovitosti)</f>
        <v>3750</v>
      </c>
      <c r="H44" s="29">
        <f ca="1">IF(Splácení[[#This Row],[datum
platby]]="",0,Splácení[[#This Row],[úrok]]+Splácení[[#This Row],[jistina]]+Splácení[[#This Row],[daň
z nemovitosti]])</f>
        <v>14474.607696333323</v>
      </c>
      <c r="I44" s="29">
        <f ca="1">IF(Splácení[[#This Row],[datum
platby]]="",0,Splácení[[#This Row],[počáteční
zůstatek]]-Splácení[[#This Row],[jistina]])</f>
        <v>1892799.4459353185</v>
      </c>
      <c r="J44" s="14">
        <f ca="1">IF(Splácení[[#This Row],[konečný
zůstatek]]&gt;0,PosledníŘádek-ROW(),0)</f>
        <v>319</v>
      </c>
    </row>
    <row r="45" spans="2:10" ht="15" customHeight="1" x14ac:dyDescent="0.3">
      <c r="B45" s="12">
        <f>ROWS($B$4:B45)</f>
        <v>42</v>
      </c>
      <c r="C45" s="13">
        <f ca="1">IF(ZadanéHodnoty,IF(Splácení[[#This Row],[Č.]]&lt;=DobaTrváníPůjčky,IF(ROW()-ROW(Splácení[[#Headers],[datum
platby]])=1,ZahájeníPůjčky,IF(I44&gt;0,EDATE(C44,1),"")),""),"")</f>
        <v>44866</v>
      </c>
      <c r="D45" s="29">
        <f ca="1">IF(ROW()-ROW(Splácení[[#Headers],[počáteční
zůstatek]])=1,VýšePůjčky,IF(Splácení[[#This Row],[datum
platby]]="",0,INDEX(Splácení[], ROW()-4,8)))</f>
        <v>1892799.4459353185</v>
      </c>
      <c r="E45" s="29">
        <f ca="1">IF(ZadanéHodnoty,IF(ROW()-ROW(Splácení[[#Headers],[úrok]])=1,-IPMT(ÚrokováSazba/12,1,DobaTrváníPůjčky-ROWS($C$4:C45)+1,Splácení[[#This Row],[počáteční
zůstatek]]),IFERROR(-IPMT(ÚrokováSazba/12,1,Splácení[[#This Row],[počet 
zbývajících]],D46),0)),0)</f>
        <v>7874.7903243047476</v>
      </c>
      <c r="F45" s="29">
        <f ca="1">IFERROR(IF(AND(ZadanéHodnoty,Splácení[[#This Row],[datum
platby]]&lt;&gt;""),-PPMT(ÚrokováSazba/12,1,DobaTrváníPůjčky-ROWS($C$4:C45)+1,Splácení[[#This Row],[počáteční
zůstatek]]),""),0)</f>
        <v>2849.7681021789526</v>
      </c>
      <c r="G45" s="29">
        <f ca="1">IF(Splácení[[#This Row],[datum
platby]]="",0,ČástkaDaněZNemovitosti)</f>
        <v>3750</v>
      </c>
      <c r="H45" s="29">
        <f ca="1">IF(Splácení[[#This Row],[datum
platby]]="",0,Splácení[[#This Row],[úrok]]+Splácení[[#This Row],[jistina]]+Splácení[[#This Row],[daň
z nemovitosti]])</f>
        <v>14474.5584264837</v>
      </c>
      <c r="I45" s="29">
        <f ca="1">IF(Splácení[[#This Row],[datum
platby]]="",0,Splácení[[#This Row],[počáteční
zůstatek]]-Splácení[[#This Row],[jistina]])</f>
        <v>1889949.6778331394</v>
      </c>
      <c r="J45" s="14">
        <f ca="1">IF(Splácení[[#This Row],[konečný
zůstatek]]&gt;0,PosledníŘádek-ROW(),0)</f>
        <v>318</v>
      </c>
    </row>
    <row r="46" spans="2:10" ht="15" customHeight="1" x14ac:dyDescent="0.3">
      <c r="B46" s="12">
        <f>ROWS($B$4:B46)</f>
        <v>43</v>
      </c>
      <c r="C46" s="13">
        <f ca="1">IF(ZadanéHodnoty,IF(Splácení[[#This Row],[Č.]]&lt;=DobaTrváníPůjčky,IF(ROW()-ROW(Splácení[[#Headers],[datum
platby]])=1,ZahájeníPůjčky,IF(I45&gt;0,EDATE(C45,1),"")),""),"")</f>
        <v>44896</v>
      </c>
      <c r="D46" s="29">
        <f ca="1">IF(ROW()-ROW(Splácení[[#Headers],[počáteční
zůstatek]])=1,VýšePůjčky,IF(Splácení[[#This Row],[datum
platby]]="",0,INDEX(Splácení[], ROW()-4,8)))</f>
        <v>1889949.6778331394</v>
      </c>
      <c r="E46" s="29">
        <f ca="1">IF(ZadanéHodnoty,IF(ROW()-ROW(Splácení[[#Headers],[úrok]])=1,-IPMT(ÚrokováSazba/12,1,DobaTrváníPůjčky-ROWS($C$4:C46)+1,Splácení[[#This Row],[počáteční
zůstatek]]),IFERROR(-IPMT(ÚrokováSazba/12,1,Splácení[[#This Row],[počet 
zbývajících]],D47),0)),0)</f>
        <v>7862.8668154050065</v>
      </c>
      <c r="F46" s="29">
        <f ca="1">IFERROR(IF(AND(ZadanéHodnoty,Splácení[[#This Row],[datum
platby]]&lt;&gt;""),-PPMT(ÚrokováSazba/12,1,DobaTrváníPůjčky-ROWS($C$4:C46)+1,Splácení[[#This Row],[počáteční
zůstatek]]),""),0)</f>
        <v>2861.642135938032</v>
      </c>
      <c r="G46" s="29">
        <f ca="1">IF(Splácení[[#This Row],[datum
platby]]="",0,ČástkaDaněZNemovitosti)</f>
        <v>3750</v>
      </c>
      <c r="H46" s="29">
        <f ca="1">IF(Splácení[[#This Row],[datum
platby]]="",0,Splácení[[#This Row],[úrok]]+Splácení[[#This Row],[jistina]]+Splácení[[#This Row],[daň
z nemovitosti]])</f>
        <v>14474.508951343039</v>
      </c>
      <c r="I46" s="29">
        <f ca="1">IF(Splácení[[#This Row],[datum
platby]]="",0,Splácení[[#This Row],[počáteční
zůstatek]]-Splácení[[#This Row],[jistina]])</f>
        <v>1887088.0356972015</v>
      </c>
      <c r="J46" s="14">
        <f ca="1">IF(Splácení[[#This Row],[konečný
zůstatek]]&gt;0,PosledníŘádek-ROW(),0)</f>
        <v>317</v>
      </c>
    </row>
    <row r="47" spans="2:10" ht="15" customHeight="1" x14ac:dyDescent="0.3">
      <c r="B47" s="12">
        <f>ROWS($B$4:B47)</f>
        <v>44</v>
      </c>
      <c r="C47" s="13">
        <f ca="1">IF(ZadanéHodnoty,IF(Splácení[[#This Row],[Č.]]&lt;=DobaTrváníPůjčky,IF(ROW()-ROW(Splácení[[#Headers],[datum
platby]])=1,ZahájeníPůjčky,IF(I46&gt;0,EDATE(C46,1),"")),""),"")</f>
        <v>44927</v>
      </c>
      <c r="D47" s="29">
        <f ca="1">IF(ROW()-ROW(Splácení[[#Headers],[počáteční
zůstatek]])=1,VýšePůjčky,IF(Splácení[[#This Row],[datum
platby]]="",0,INDEX(Splácení[], ROW()-4,8)))</f>
        <v>1887088.0356972015</v>
      </c>
      <c r="E47" s="29">
        <f ca="1">IF(ZadanéHodnoty,IF(ROW()-ROW(Splácení[[#Headers],[úrok]])=1,-IPMT(ÚrokováSazba/12,1,DobaTrváníPůjčky-ROWS($C$4:C47)+1,Splácení[[#This Row],[počáteční
zůstatek]]),IFERROR(-IPMT(ÚrokováSazba/12,1,Splácení[[#This Row],[počet 
zbývajících]],D48),0)),0)</f>
        <v>7850.893625218182</v>
      </c>
      <c r="F47" s="29">
        <f ca="1">IFERROR(IF(AND(ZadanéHodnoty,Splácení[[#This Row],[datum
platby]]&lt;&gt;""),-PPMT(ÚrokováSazba/12,1,DobaTrváníPůjčky-ROWS($C$4:C47)+1,Splácení[[#This Row],[počáteční
zůstatek]]),""),0)</f>
        <v>2873.5656448377731</v>
      </c>
      <c r="G47" s="29">
        <f ca="1">IF(Splácení[[#This Row],[datum
platby]]="",0,ČástkaDaněZNemovitosti)</f>
        <v>3750</v>
      </c>
      <c r="H47" s="29">
        <f ca="1">IF(Splácení[[#This Row],[datum
platby]]="",0,Splácení[[#This Row],[úrok]]+Splácení[[#This Row],[jistina]]+Splácení[[#This Row],[daň
z nemovitosti]])</f>
        <v>14474.459270055955</v>
      </c>
      <c r="I47" s="29">
        <f ca="1">IF(Splácení[[#This Row],[datum
platby]]="",0,Splácení[[#This Row],[počáteční
zůstatek]]-Splácení[[#This Row],[jistina]])</f>
        <v>1884214.4700523638</v>
      </c>
      <c r="J47" s="14">
        <f ca="1">IF(Splácení[[#This Row],[konečný
zůstatek]]&gt;0,PosledníŘádek-ROW(),0)</f>
        <v>316</v>
      </c>
    </row>
    <row r="48" spans="2:10" ht="15" customHeight="1" x14ac:dyDescent="0.3">
      <c r="B48" s="12">
        <f>ROWS($B$4:B48)</f>
        <v>45</v>
      </c>
      <c r="C48" s="13">
        <f ca="1">IF(ZadanéHodnoty,IF(Splácení[[#This Row],[Č.]]&lt;=DobaTrváníPůjčky,IF(ROW()-ROW(Splácení[[#Headers],[datum
platby]])=1,ZahájeníPůjčky,IF(I47&gt;0,EDATE(C47,1),"")),""),"")</f>
        <v>44958</v>
      </c>
      <c r="D48" s="29">
        <f ca="1">IF(ROW()-ROW(Splácení[[#Headers],[počáteční
zůstatek]])=1,VýšePůjčky,IF(Splácení[[#This Row],[datum
platby]]="",0,INDEX(Splácení[], ROW()-4,8)))</f>
        <v>1884214.4700523638</v>
      </c>
      <c r="E48" s="29">
        <f ca="1">IF(ZadanéHodnoty,IF(ROW()-ROW(Splácení[[#Headers],[úrok]])=1,-IPMT(ÚrokováSazba/12,1,DobaTrváníPůjčky-ROWS($C$4:C48)+1,Splácení[[#This Row],[počáteční
zůstatek]]),IFERROR(-IPMT(ÚrokováSazba/12,1,Splácení[[#This Row],[počet 
zbývajících]],D49),0)),0)</f>
        <v>7838.8705467389127</v>
      </c>
      <c r="F48" s="29">
        <f ca="1">IFERROR(IF(AND(ZadanéHodnoty,Splácení[[#This Row],[datum
platby]]&lt;&gt;""),-PPMT(ÚrokováSazba/12,1,DobaTrváníPůjčky-ROWS($C$4:C48)+1,Splácení[[#This Row],[počáteční
zůstatek]]),""),0)</f>
        <v>2885.538835024598</v>
      </c>
      <c r="G48" s="29">
        <f ca="1">IF(Splácení[[#This Row],[datum
platby]]="",0,ČástkaDaněZNemovitosti)</f>
        <v>3750</v>
      </c>
      <c r="H48" s="29">
        <f ca="1">IF(Splácení[[#This Row],[datum
platby]]="",0,Splácení[[#This Row],[úrok]]+Splácení[[#This Row],[jistina]]+Splácení[[#This Row],[daň
z nemovitosti]])</f>
        <v>14474.409381763511</v>
      </c>
      <c r="I48" s="29">
        <f ca="1">IF(Splácení[[#This Row],[datum
platby]]="",0,Splácení[[#This Row],[počáteční
zůstatek]]-Splácení[[#This Row],[jistina]])</f>
        <v>1881328.9312173391</v>
      </c>
      <c r="J48" s="14">
        <f ca="1">IF(Splácení[[#This Row],[konečný
zůstatek]]&gt;0,PosledníŘádek-ROW(),0)</f>
        <v>315</v>
      </c>
    </row>
    <row r="49" spans="2:10" ht="15" customHeight="1" x14ac:dyDescent="0.3">
      <c r="B49" s="12">
        <f>ROWS($B$4:B49)</f>
        <v>46</v>
      </c>
      <c r="C49" s="13">
        <f ca="1">IF(ZadanéHodnoty,IF(Splácení[[#This Row],[Č.]]&lt;=DobaTrváníPůjčky,IF(ROW()-ROW(Splácení[[#Headers],[datum
platby]])=1,ZahájeníPůjčky,IF(I48&gt;0,EDATE(C48,1),"")),""),"")</f>
        <v>44986</v>
      </c>
      <c r="D49" s="29">
        <f ca="1">IF(ROW()-ROW(Splácení[[#Headers],[počáteční
zůstatek]])=1,VýšePůjčky,IF(Splácení[[#This Row],[datum
platby]]="",0,INDEX(Splácení[], ROW()-4,8)))</f>
        <v>1881328.9312173391</v>
      </c>
      <c r="E49" s="29">
        <f ca="1">IF(ZadanéHodnoty,IF(ROW()-ROW(Splácení[[#Headers],[úrok]])=1,-IPMT(ÚrokováSazba/12,1,DobaTrváníPůjčky-ROWS($C$4:C49)+1,Splácení[[#This Row],[počáteční
zůstatek]]),IFERROR(-IPMT(ÚrokováSazba/12,1,Splácení[[#This Row],[počet 
zbývajících]],D50),0)),0)</f>
        <v>7826.7973720993141</v>
      </c>
      <c r="F49" s="29">
        <f ca="1">IFERROR(IF(AND(ZadanéHodnoty,Splácení[[#This Row],[datum
platby]]&lt;&gt;""),-PPMT(ÚrokováSazba/12,1,DobaTrváníPůjčky-ROWS($C$4:C49)+1,Splácení[[#This Row],[počáteční
zůstatek]]),""),0)</f>
        <v>2897.561913503866</v>
      </c>
      <c r="G49" s="29">
        <f ca="1">IF(Splácení[[#This Row],[datum
platby]]="",0,ČástkaDaněZNemovitosti)</f>
        <v>3750</v>
      </c>
      <c r="H49" s="29">
        <f ca="1">IF(Splácení[[#This Row],[datum
platby]]="",0,Splácení[[#This Row],[úrok]]+Splácení[[#This Row],[jistina]]+Splácení[[#This Row],[daň
z nemovitosti]])</f>
        <v>14474.359285603179</v>
      </c>
      <c r="I49" s="29">
        <f ca="1">IF(Splácení[[#This Row],[datum
platby]]="",0,Splácení[[#This Row],[počáteční
zůstatek]]-Splácení[[#This Row],[jistina]])</f>
        <v>1878431.3693038353</v>
      </c>
      <c r="J49" s="14">
        <f ca="1">IF(Splácení[[#This Row],[konečný
zůstatek]]&gt;0,PosledníŘádek-ROW(),0)</f>
        <v>314</v>
      </c>
    </row>
    <row r="50" spans="2:10" ht="15" customHeight="1" x14ac:dyDescent="0.3">
      <c r="B50" s="12">
        <f>ROWS($B$4:B50)</f>
        <v>47</v>
      </c>
      <c r="C50" s="13">
        <f ca="1">IF(ZadanéHodnoty,IF(Splácení[[#This Row],[Č.]]&lt;=DobaTrváníPůjčky,IF(ROW()-ROW(Splácení[[#Headers],[datum
platby]])=1,ZahájeníPůjčky,IF(I49&gt;0,EDATE(C49,1),"")),""),"")</f>
        <v>45017</v>
      </c>
      <c r="D50" s="29">
        <f ca="1">IF(ROW()-ROW(Splácení[[#Headers],[počáteční
zůstatek]])=1,VýšePůjčky,IF(Splácení[[#This Row],[datum
platby]]="",0,INDEX(Splácení[], ROW()-4,8)))</f>
        <v>1878431.3693038353</v>
      </c>
      <c r="E50" s="29">
        <f ca="1">IF(ZadanéHodnoty,IF(ROW()-ROW(Splácení[[#Headers],[úrok]])=1,-IPMT(ÚrokováSazba/12,1,DobaTrváníPůjčky-ROWS($C$4:C50)+1,Splácení[[#This Row],[počáteční
zůstatek]]),IFERROR(-IPMT(ÚrokováSazba/12,1,Splácení[[#This Row],[počet 
zbývajících]],D51),0)),0)</f>
        <v>7814.6738925653826</v>
      </c>
      <c r="F50" s="29">
        <f ca="1">IFERROR(IF(AND(ZadanéHodnoty,Splácení[[#This Row],[datum
platby]]&lt;&gt;""),-PPMT(ÚrokováSazba/12,1,DobaTrváníPůjčky-ROWS($C$4:C50)+1,Splácení[[#This Row],[počáteční
zůstatek]]),""),0)</f>
        <v>2909.635088143466</v>
      </c>
      <c r="G50" s="29">
        <f ca="1">IF(Splácení[[#This Row],[datum
platby]]="",0,ČástkaDaněZNemovitosti)</f>
        <v>3750</v>
      </c>
      <c r="H50" s="29">
        <f ca="1">IF(Splácení[[#This Row],[datum
platby]]="",0,Splácení[[#This Row],[úrok]]+Splácení[[#This Row],[jistina]]+Splácení[[#This Row],[daň
z nemovitosti]])</f>
        <v>14474.308980708849</v>
      </c>
      <c r="I50" s="29">
        <f ca="1">IF(Splácení[[#This Row],[datum
platby]]="",0,Splácení[[#This Row],[počáteční
zůstatek]]-Splácení[[#This Row],[jistina]])</f>
        <v>1875521.7342156919</v>
      </c>
      <c r="J50" s="14">
        <f ca="1">IF(Splácení[[#This Row],[konečný
zůstatek]]&gt;0,PosledníŘádek-ROW(),0)</f>
        <v>313</v>
      </c>
    </row>
    <row r="51" spans="2:10" ht="15" customHeight="1" x14ac:dyDescent="0.3">
      <c r="B51" s="12">
        <f>ROWS($B$4:B51)</f>
        <v>48</v>
      </c>
      <c r="C51" s="13">
        <f ca="1">IF(ZadanéHodnoty,IF(Splácení[[#This Row],[Č.]]&lt;=DobaTrváníPůjčky,IF(ROW()-ROW(Splácení[[#Headers],[datum
platby]])=1,ZahájeníPůjčky,IF(I50&gt;0,EDATE(C50,1),"")),""),"")</f>
        <v>45047</v>
      </c>
      <c r="D51" s="29">
        <f ca="1">IF(ROW()-ROW(Splácení[[#Headers],[počáteční
zůstatek]])=1,VýšePůjčky,IF(Splácení[[#This Row],[datum
platby]]="",0,INDEX(Splácení[], ROW()-4,8)))</f>
        <v>1875521.7342156919</v>
      </c>
      <c r="E51" s="29">
        <f ca="1">IF(ZadanéHodnoty,IF(ROW()-ROW(Splácení[[#Headers],[úrok]])=1,-IPMT(ÚrokováSazba/12,1,DobaTrváníPůjčky-ROWS($C$4:C51)+1,Splácení[[#This Row],[počáteční
zůstatek]]),IFERROR(-IPMT(ÚrokováSazba/12,1,Splácení[[#This Row],[počet 
zbývajících]],D52),0)),0)</f>
        <v>7802.4998985333941</v>
      </c>
      <c r="F51" s="29">
        <f ca="1">IFERROR(IF(AND(ZadanéHodnoty,Splácení[[#This Row],[datum
platby]]&lt;&gt;""),-PPMT(ÚrokováSazba/12,1,DobaTrváníPůjčky-ROWS($C$4:C51)+1,Splácení[[#This Row],[počáteční
zůstatek]]),""),0)</f>
        <v>2921.7585676773965</v>
      </c>
      <c r="G51" s="29">
        <f ca="1">IF(Splácení[[#This Row],[datum
platby]]="",0,ČástkaDaněZNemovitosti)</f>
        <v>3750</v>
      </c>
      <c r="H51" s="29">
        <f ca="1">IF(Splácení[[#This Row],[datum
platby]]="",0,Splácení[[#This Row],[úrok]]+Splácení[[#This Row],[jistina]]+Splácení[[#This Row],[daň
z nemovitosti]])</f>
        <v>14474.258466210791</v>
      </c>
      <c r="I51" s="29">
        <f ca="1">IF(Splácení[[#This Row],[datum
platby]]="",0,Splácení[[#This Row],[počáteční
zůstatek]]-Splácení[[#This Row],[jistina]])</f>
        <v>1872599.9756480146</v>
      </c>
      <c r="J51" s="14">
        <f ca="1">IF(Splácení[[#This Row],[konečný
zůstatek]]&gt;0,PosledníŘádek-ROW(),0)</f>
        <v>312</v>
      </c>
    </row>
    <row r="52" spans="2:10" ht="15" customHeight="1" x14ac:dyDescent="0.3">
      <c r="B52" s="12">
        <f>ROWS($B$4:B52)</f>
        <v>49</v>
      </c>
      <c r="C52" s="13">
        <f ca="1">IF(ZadanéHodnoty,IF(Splácení[[#This Row],[Č.]]&lt;=DobaTrváníPůjčky,IF(ROW()-ROW(Splácení[[#Headers],[datum
platby]])=1,ZahájeníPůjčky,IF(I51&gt;0,EDATE(C51,1),"")),""),"")</f>
        <v>45078</v>
      </c>
      <c r="D52" s="29">
        <f ca="1">IF(ROW()-ROW(Splácení[[#Headers],[počáteční
zůstatek]])=1,VýšePůjčky,IF(Splácení[[#This Row],[datum
platby]]="",0,INDEX(Splácení[], ROW()-4,8)))</f>
        <v>1872599.9756480146</v>
      </c>
      <c r="E52" s="29">
        <f ca="1">IF(ZadanéHodnoty,IF(ROW()-ROW(Splácení[[#Headers],[úrok]])=1,-IPMT(ÚrokováSazba/12,1,DobaTrváníPůjčky-ROWS($C$4:C52)+1,Splácení[[#This Row],[počáteční
zůstatek]]),IFERROR(-IPMT(ÚrokováSazba/12,1,Splácení[[#This Row],[počet 
zbývajících]],D53),0)),0)</f>
        <v>7790.275179526272</v>
      </c>
      <c r="F52" s="29">
        <f ca="1">IFERROR(IF(AND(ZadanéHodnoty,Splácení[[#This Row],[datum
platby]]&lt;&gt;""),-PPMT(ÚrokováSazba/12,1,DobaTrváníPůjčky-ROWS($C$4:C52)+1,Splácení[[#This Row],[počáteční
zůstatek]]),""),0)</f>
        <v>2933.9325617093868</v>
      </c>
      <c r="G52" s="29">
        <f ca="1">IF(Splácení[[#This Row],[datum
platby]]="",0,ČástkaDaněZNemovitosti)</f>
        <v>3750</v>
      </c>
      <c r="H52" s="29">
        <f ca="1">IF(Splácení[[#This Row],[datum
platby]]="",0,Splácení[[#This Row],[úrok]]+Splácení[[#This Row],[jistina]]+Splácení[[#This Row],[daň
z nemovitosti]])</f>
        <v>14474.207741235659</v>
      </c>
      <c r="I52" s="29">
        <f ca="1">IF(Splácení[[#This Row],[datum
platby]]="",0,Splácení[[#This Row],[počáteční
zůstatek]]-Splácení[[#This Row],[jistina]])</f>
        <v>1869666.0430863053</v>
      </c>
      <c r="J52" s="14">
        <f ca="1">IF(Splácení[[#This Row],[konečný
zůstatek]]&gt;0,PosledníŘádek-ROW(),0)</f>
        <v>311</v>
      </c>
    </row>
    <row r="53" spans="2:10" ht="15" customHeight="1" x14ac:dyDescent="0.3">
      <c r="B53" s="12">
        <f>ROWS($B$4:B53)</f>
        <v>50</v>
      </c>
      <c r="C53" s="13">
        <f ca="1">IF(ZadanéHodnoty,IF(Splácení[[#This Row],[Č.]]&lt;=DobaTrváníPůjčky,IF(ROW()-ROW(Splácení[[#Headers],[datum
platby]])=1,ZahájeníPůjčky,IF(I52&gt;0,EDATE(C52,1),"")),""),"")</f>
        <v>45108</v>
      </c>
      <c r="D53" s="29">
        <f ca="1">IF(ROW()-ROW(Splácení[[#Headers],[počáteční
zůstatek]])=1,VýšePůjčky,IF(Splácení[[#This Row],[datum
platby]]="",0,INDEX(Splácení[], ROW()-4,8)))</f>
        <v>1869666.0430863053</v>
      </c>
      <c r="E53" s="29">
        <f ca="1">IF(ZadanéHodnoty,IF(ROW()-ROW(Splácení[[#Headers],[úrok]])=1,-IPMT(ÚrokováSazba/12,1,DobaTrváníPůjčky-ROWS($C$4:C53)+1,Splácení[[#This Row],[počáteční
zůstatek]]),IFERROR(-IPMT(ÚrokováSazba/12,1,Splácení[[#This Row],[počet 
zbývajících]],D54),0)),0)</f>
        <v>7777.9995241899514</v>
      </c>
      <c r="F53" s="29">
        <f ca="1">IFERROR(IF(AND(ZadanéHodnoty,Splácení[[#This Row],[datum
platby]]&lt;&gt;""),-PPMT(ÚrokováSazba/12,1,DobaTrváníPůjčky-ROWS($C$4:C53)+1,Splácení[[#This Row],[počáteční
zůstatek]]),""),0)</f>
        <v>2946.1572807165085</v>
      </c>
      <c r="G53" s="29">
        <f ca="1">IF(Splácení[[#This Row],[datum
platby]]="",0,ČástkaDaněZNemovitosti)</f>
        <v>3750</v>
      </c>
      <c r="H53" s="29">
        <f ca="1">IF(Splácení[[#This Row],[datum
platby]]="",0,Splácení[[#This Row],[úrok]]+Splácení[[#This Row],[jistina]]+Splácení[[#This Row],[daň
z nemovitosti]])</f>
        <v>14474.156804906459</v>
      </c>
      <c r="I53" s="29">
        <f ca="1">IF(Splácení[[#This Row],[datum
platby]]="",0,Splácení[[#This Row],[počáteční
zůstatek]]-Splácení[[#This Row],[jistina]])</f>
        <v>1866719.8858055887</v>
      </c>
      <c r="J53" s="14">
        <f ca="1">IF(Splácení[[#This Row],[konečný
zůstatek]]&gt;0,PosledníŘádek-ROW(),0)</f>
        <v>310</v>
      </c>
    </row>
    <row r="54" spans="2:10" ht="15" customHeight="1" x14ac:dyDescent="0.3">
      <c r="B54" s="12">
        <f>ROWS($B$4:B54)</f>
        <v>51</v>
      </c>
      <c r="C54" s="13">
        <f ca="1">IF(ZadanéHodnoty,IF(Splácení[[#This Row],[Č.]]&lt;=DobaTrváníPůjčky,IF(ROW()-ROW(Splácení[[#Headers],[datum
platby]])=1,ZahájeníPůjčky,IF(I53&gt;0,EDATE(C53,1),"")),""),"")</f>
        <v>45139</v>
      </c>
      <c r="D54" s="29">
        <f ca="1">IF(ROW()-ROW(Splácení[[#Headers],[počáteční
zůstatek]])=1,VýšePůjčky,IF(Splácení[[#This Row],[datum
platby]]="",0,INDEX(Splácení[], ROW()-4,8)))</f>
        <v>1866719.8858055887</v>
      </c>
      <c r="E54" s="29">
        <f ca="1">IF(ZadanéHodnoty,IF(ROW()-ROW(Splácení[[#Headers],[úrok]])=1,-IPMT(ÚrokováSazba/12,1,DobaTrváníPůjčky-ROWS($C$4:C54)+1,Splácení[[#This Row],[počáteční
zůstatek]]),IFERROR(-IPMT(ÚrokováSazba/12,1,Splácení[[#This Row],[počet 
zbývajících]],D55),0)),0)</f>
        <v>7765.6727202897328</v>
      </c>
      <c r="F54" s="29">
        <f ca="1">IFERROR(IF(AND(ZadanéHodnoty,Splácení[[#This Row],[datum
platby]]&lt;&gt;""),-PPMT(ÚrokováSazba/12,1,DobaTrváníPůjčky-ROWS($C$4:C54)+1,Splácení[[#This Row],[počáteční
zůstatek]]),""),0)</f>
        <v>2958.4329360528272</v>
      </c>
      <c r="G54" s="29">
        <f ca="1">IF(Splácení[[#This Row],[datum
platby]]="",0,ČástkaDaněZNemovitosti)</f>
        <v>3750</v>
      </c>
      <c r="H54" s="29">
        <f ca="1">IF(Splácení[[#This Row],[datum
platby]]="",0,Splácení[[#This Row],[úrok]]+Splácení[[#This Row],[jistina]]+Splácení[[#This Row],[daň
z nemovitosti]])</f>
        <v>14474.105656342559</v>
      </c>
      <c r="I54" s="29">
        <f ca="1">IF(Splácení[[#This Row],[datum
platby]]="",0,Splácení[[#This Row],[počáteční
zůstatek]]-Splácení[[#This Row],[jistina]])</f>
        <v>1863761.4528695359</v>
      </c>
      <c r="J54" s="14">
        <f ca="1">IF(Splácení[[#This Row],[konečný
zůstatek]]&gt;0,PosledníŘádek-ROW(),0)</f>
        <v>309</v>
      </c>
    </row>
    <row r="55" spans="2:10" ht="15" customHeight="1" x14ac:dyDescent="0.3">
      <c r="B55" s="12">
        <f>ROWS($B$4:B55)</f>
        <v>52</v>
      </c>
      <c r="C55" s="13">
        <f ca="1">IF(ZadanéHodnoty,IF(Splácení[[#This Row],[Č.]]&lt;=DobaTrváníPůjčky,IF(ROW()-ROW(Splácení[[#Headers],[datum
platby]])=1,ZahájeníPůjčky,IF(I54&gt;0,EDATE(C54,1),"")),""),"")</f>
        <v>45170</v>
      </c>
      <c r="D55" s="29">
        <f ca="1">IF(ROW()-ROW(Splácení[[#Headers],[počáteční
zůstatek]])=1,VýšePůjčky,IF(Splácení[[#This Row],[datum
platby]]="",0,INDEX(Splácení[], ROW()-4,8)))</f>
        <v>1863761.4528695359</v>
      </c>
      <c r="E55" s="29">
        <f ca="1">IF(ZadanéHodnoty,IF(ROW()-ROW(Splácení[[#Headers],[úrok]])=1,-IPMT(ÚrokováSazba/12,1,DobaTrváníPůjčky-ROWS($C$4:C55)+1,Splácení[[#This Row],[počáteční
zůstatek]]),IFERROR(-IPMT(ÚrokováSazba/12,1,Splácení[[#This Row],[počet 
zbývajících]],D56),0)),0)</f>
        <v>7753.2945547065956</v>
      </c>
      <c r="F55" s="29">
        <f ca="1">IFERROR(IF(AND(ZadanéHodnoty,Splácení[[#This Row],[datum
platby]]&lt;&gt;""),-PPMT(ÚrokováSazba/12,1,DobaTrváníPůjčky-ROWS($C$4:C55)+1,Splácení[[#This Row],[počáteční
zůstatek]]),""),0)</f>
        <v>2970.7597399530473</v>
      </c>
      <c r="G55" s="29">
        <f ca="1">IF(Splácení[[#This Row],[datum
platby]]="",0,ČástkaDaněZNemovitosti)</f>
        <v>3750</v>
      </c>
      <c r="H55" s="29">
        <f ca="1">IF(Splácení[[#This Row],[datum
platby]]="",0,Splácení[[#This Row],[úrok]]+Splácení[[#This Row],[jistina]]+Splácení[[#This Row],[daň
z nemovitosti]])</f>
        <v>14474.054294659643</v>
      </c>
      <c r="I55" s="29">
        <f ca="1">IF(Splácení[[#This Row],[datum
platby]]="",0,Splácení[[#This Row],[počáteční
zůstatek]]-Splácení[[#This Row],[jistina]])</f>
        <v>1860790.6931295828</v>
      </c>
      <c r="J55" s="14">
        <f ca="1">IF(Splácení[[#This Row],[konečný
zůstatek]]&gt;0,PosledníŘádek-ROW(),0)</f>
        <v>308</v>
      </c>
    </row>
    <row r="56" spans="2:10" ht="15" customHeight="1" x14ac:dyDescent="0.3">
      <c r="B56" s="12">
        <f>ROWS($B$4:B56)</f>
        <v>53</v>
      </c>
      <c r="C56" s="13">
        <f ca="1">IF(ZadanéHodnoty,IF(Splácení[[#This Row],[Č.]]&lt;=DobaTrváníPůjčky,IF(ROW()-ROW(Splácení[[#Headers],[datum
platby]])=1,ZahájeníPůjčky,IF(I55&gt;0,EDATE(C55,1),"")),""),"")</f>
        <v>45200</v>
      </c>
      <c r="D56" s="29">
        <f ca="1">IF(ROW()-ROW(Splácení[[#Headers],[počáteční
zůstatek]])=1,VýšePůjčky,IF(Splácení[[#This Row],[datum
platby]]="",0,INDEX(Splácení[], ROW()-4,8)))</f>
        <v>1860790.6931295828</v>
      </c>
      <c r="E56" s="29">
        <f ca="1">IF(ZadanéHodnoty,IF(ROW()-ROW(Splácení[[#Headers],[úrok]])=1,-IPMT(ÚrokováSazba/12,1,DobaTrváníPůjčky-ROWS($C$4:C56)+1,Splácení[[#This Row],[počáteční
zůstatek]]),IFERROR(-IPMT(ÚrokováSazba/12,1,Splácení[[#This Row],[počet 
zbývajících]],D57),0)),0)</f>
        <v>7740.8648134335272</v>
      </c>
      <c r="F56" s="29">
        <f ca="1">IFERROR(IF(AND(ZadanéHodnoty,Splácení[[#This Row],[datum
platby]]&lt;&gt;""),-PPMT(ÚrokováSazba/12,1,DobaTrváníPůjčky-ROWS($C$4:C56)+1,Splácení[[#This Row],[počáteční
zůstatek]]),""),0)</f>
        <v>2983.1379055361858</v>
      </c>
      <c r="G56" s="29">
        <f ca="1">IF(Splácení[[#This Row],[datum
platby]]="",0,ČástkaDaněZNemovitosti)</f>
        <v>3750</v>
      </c>
      <c r="H56" s="29">
        <f ca="1">IF(Splácení[[#This Row],[datum
platby]]="",0,Splácení[[#This Row],[úrok]]+Splácení[[#This Row],[jistina]]+Splácení[[#This Row],[daň
z nemovitosti]])</f>
        <v>14474.002718969714</v>
      </c>
      <c r="I56" s="29">
        <f ca="1">IF(Splácení[[#This Row],[datum
platby]]="",0,Splácení[[#This Row],[počáteční
zůstatek]]-Splácení[[#This Row],[jistina]])</f>
        <v>1857807.5552240466</v>
      </c>
      <c r="J56" s="14">
        <f ca="1">IF(Splácení[[#This Row],[konečný
zůstatek]]&gt;0,PosledníŘádek-ROW(),0)</f>
        <v>307</v>
      </c>
    </row>
    <row r="57" spans="2:10" ht="15" customHeight="1" x14ac:dyDescent="0.3">
      <c r="B57" s="12">
        <f>ROWS($B$4:B57)</f>
        <v>54</v>
      </c>
      <c r="C57" s="13">
        <f ca="1">IF(ZadanéHodnoty,IF(Splácení[[#This Row],[Č.]]&lt;=DobaTrváníPůjčky,IF(ROW()-ROW(Splácení[[#Headers],[datum
platby]])=1,ZahájeníPůjčky,IF(I56&gt;0,EDATE(C56,1),"")),""),"")</f>
        <v>45231</v>
      </c>
      <c r="D57" s="29">
        <f ca="1">IF(ROW()-ROW(Splácení[[#Headers],[počáteční
zůstatek]])=1,VýšePůjčky,IF(Splácení[[#This Row],[datum
platby]]="",0,INDEX(Splácení[], ROW()-4,8)))</f>
        <v>1857807.5552240466</v>
      </c>
      <c r="E57" s="29">
        <f ca="1">IF(ZadanéHodnoty,IF(ROW()-ROW(Splácení[[#Headers],[úrok]])=1,-IPMT(ÚrokováSazba/12,1,DobaTrváníPůjčky-ROWS($C$4:C57)+1,Splácení[[#This Row],[počáteční
zůstatek]]),IFERROR(-IPMT(ÚrokováSazba/12,1,Splácení[[#This Row],[počet 
zbývajících]],D58),0)),0)</f>
        <v>7728.3832815718224</v>
      </c>
      <c r="F57" s="29">
        <f ca="1">IFERROR(IF(AND(ZadanéHodnoty,Splácení[[#This Row],[datum
platby]]&lt;&gt;""),-PPMT(ÚrokováSazba/12,1,DobaTrváníPůjčky-ROWS($C$4:C57)+1,Splácení[[#This Row],[počáteční
zůstatek]]),""),0)</f>
        <v>2995.5676468092533</v>
      </c>
      <c r="G57" s="29">
        <f ca="1">IF(Splácení[[#This Row],[datum
platby]]="",0,ČástkaDaněZNemovitosti)</f>
        <v>3750</v>
      </c>
      <c r="H57" s="29">
        <f ca="1">IF(Splácení[[#This Row],[datum
platby]]="",0,Splácení[[#This Row],[úrok]]+Splácení[[#This Row],[jistina]]+Splácení[[#This Row],[daň
z nemovitosti]])</f>
        <v>14473.950928381077</v>
      </c>
      <c r="I57" s="29">
        <f ca="1">IF(Splácení[[#This Row],[datum
platby]]="",0,Splácení[[#This Row],[počáteční
zůstatek]]-Splácení[[#This Row],[jistina]])</f>
        <v>1854811.9875772374</v>
      </c>
      <c r="J57" s="14">
        <f ca="1">IF(Splácení[[#This Row],[konečný
zůstatek]]&gt;0,PosledníŘádek-ROW(),0)</f>
        <v>306</v>
      </c>
    </row>
    <row r="58" spans="2:10" ht="15" customHeight="1" x14ac:dyDescent="0.3">
      <c r="B58" s="12">
        <f>ROWS($B$4:B58)</f>
        <v>55</v>
      </c>
      <c r="C58" s="13">
        <f ca="1">IF(ZadanéHodnoty,IF(Splácení[[#This Row],[Č.]]&lt;=DobaTrváníPůjčky,IF(ROW()-ROW(Splácení[[#Headers],[datum
platby]])=1,ZahájeníPůjčky,IF(I57&gt;0,EDATE(C57,1),"")),""),"")</f>
        <v>45261</v>
      </c>
      <c r="D58" s="29">
        <f ca="1">IF(ROW()-ROW(Splácení[[#Headers],[počáteční
zůstatek]])=1,VýšePůjčky,IF(Splácení[[#This Row],[datum
platby]]="",0,INDEX(Splácení[], ROW()-4,8)))</f>
        <v>1854811.9875772374</v>
      </c>
      <c r="E58" s="29">
        <f ca="1">IF(ZadanéHodnoty,IF(ROW()-ROW(Splácení[[#Headers],[úrok]])=1,-IPMT(ÚrokováSazba/12,1,DobaTrváníPůjčky-ROWS($C$4:C58)+1,Splácení[[#This Row],[počáteční
zůstatek]]),IFERROR(-IPMT(ÚrokováSazba/12,1,Splácení[[#This Row],[počet 
zbývajících]],D59),0)),0)</f>
        <v>7715.8497433273615</v>
      </c>
      <c r="F58" s="29">
        <f ca="1">IFERROR(IF(AND(ZadanéHodnoty,Splácení[[#This Row],[datum
platby]]&lt;&gt;""),-PPMT(ÚrokováSazba/12,1,DobaTrváníPůjčky-ROWS($C$4:C58)+1,Splácení[[#This Row],[počáteční
zůstatek]]),""),0)</f>
        <v>3008.0491786709581</v>
      </c>
      <c r="G58" s="29">
        <f ca="1">IF(Splácení[[#This Row],[datum
platby]]="",0,ČástkaDaněZNemovitosti)</f>
        <v>3750</v>
      </c>
      <c r="H58" s="29">
        <f ca="1">IF(Splácení[[#This Row],[datum
platby]]="",0,Splácení[[#This Row],[úrok]]+Splácení[[#This Row],[jistina]]+Splácení[[#This Row],[daň
z nemovitosti]])</f>
        <v>14473.89892199832</v>
      </c>
      <c r="I58" s="29">
        <f ca="1">IF(Splácení[[#This Row],[datum
platby]]="",0,Splácení[[#This Row],[počáteční
zůstatek]]-Splácení[[#This Row],[jistina]])</f>
        <v>1851803.9383985666</v>
      </c>
      <c r="J58" s="14">
        <f ca="1">IF(Splácení[[#This Row],[konečný
zůstatek]]&gt;0,PosledníŘádek-ROW(),0)</f>
        <v>305</v>
      </c>
    </row>
    <row r="59" spans="2:10" ht="15" customHeight="1" x14ac:dyDescent="0.3">
      <c r="B59" s="12">
        <f>ROWS($B$4:B59)</f>
        <v>56</v>
      </c>
      <c r="C59" s="13">
        <f ca="1">IF(ZadanéHodnoty,IF(Splácení[[#This Row],[Č.]]&lt;=DobaTrváníPůjčky,IF(ROW()-ROW(Splácení[[#Headers],[datum
platby]])=1,ZahájeníPůjčky,IF(I58&gt;0,EDATE(C58,1),"")),""),"")</f>
        <v>45292</v>
      </c>
      <c r="D59" s="29">
        <f ca="1">IF(ROW()-ROW(Splácení[[#Headers],[počáteční
zůstatek]])=1,VýšePůjčky,IF(Splácení[[#This Row],[datum
platby]]="",0,INDEX(Splácení[], ROW()-4,8)))</f>
        <v>1851803.9383985666</v>
      </c>
      <c r="E59" s="29">
        <f ca="1">IF(ZadanéHodnoty,IF(ROW()-ROW(Splácení[[#Headers],[úrok]])=1,-IPMT(ÚrokováSazba/12,1,DobaTrváníPůjčky-ROWS($C$4:C59)+1,Splácení[[#This Row],[počáteční
zůstatek]]),IFERROR(-IPMT(ÚrokováSazba/12,1,Splácení[[#This Row],[počet 
zbývajících]],D60),0)),0)</f>
        <v>7703.2639820068798</v>
      </c>
      <c r="F59" s="29">
        <f ca="1">IFERROR(IF(AND(ZadanéHodnoty,Splácení[[#This Row],[datum
platby]]&lt;&gt;""),-PPMT(ÚrokováSazba/12,1,DobaTrváníPůjčky-ROWS($C$4:C59)+1,Splácení[[#This Row],[počáteční
zůstatek]]),""),0)</f>
        <v>3020.5827169154209</v>
      </c>
      <c r="G59" s="29">
        <f ca="1">IF(Splácení[[#This Row],[datum
platby]]="",0,ČástkaDaněZNemovitosti)</f>
        <v>3750</v>
      </c>
      <c r="H59" s="29">
        <f ca="1">IF(Splácení[[#This Row],[datum
platby]]="",0,Splácení[[#This Row],[úrok]]+Splácení[[#This Row],[jistina]]+Splácení[[#This Row],[daň
z nemovitosti]])</f>
        <v>14473.846698922302</v>
      </c>
      <c r="I59" s="29">
        <f ca="1">IF(Splácení[[#This Row],[datum
platby]]="",0,Splácení[[#This Row],[počáteční
zůstatek]]-Splácení[[#This Row],[jistina]])</f>
        <v>1848783.355681651</v>
      </c>
      <c r="J59" s="14">
        <f ca="1">IF(Splácení[[#This Row],[konečný
zůstatek]]&gt;0,PosledníŘádek-ROW(),0)</f>
        <v>304</v>
      </c>
    </row>
    <row r="60" spans="2:10" ht="15" customHeight="1" x14ac:dyDescent="0.3">
      <c r="B60" s="12">
        <f>ROWS($B$4:B60)</f>
        <v>57</v>
      </c>
      <c r="C60" s="13">
        <f ca="1">IF(ZadanéHodnoty,IF(Splácení[[#This Row],[Č.]]&lt;=DobaTrváníPůjčky,IF(ROW()-ROW(Splácení[[#Headers],[datum
platby]])=1,ZahájeníPůjčky,IF(I59&gt;0,EDATE(C59,1),"")),""),"")</f>
        <v>45323</v>
      </c>
      <c r="D60" s="29">
        <f ca="1">IF(ROW()-ROW(Splácení[[#Headers],[počáteční
zůstatek]])=1,VýšePůjčky,IF(Splácení[[#This Row],[datum
platby]]="",0,INDEX(Splácení[], ROW()-4,8)))</f>
        <v>1848783.355681651</v>
      </c>
      <c r="E60" s="29">
        <f ca="1">IF(ZadanéHodnoty,IF(ROW()-ROW(Splácení[[#Headers],[úrok]])=1,-IPMT(ÚrokováSazba/12,1,DobaTrváníPůjčky-ROWS($C$4:C60)+1,Splácení[[#This Row],[počáteční
zůstatek]]),IFERROR(-IPMT(ÚrokováSazba/12,1,Splácení[[#This Row],[počet 
zbývajících]],D61),0)),0)</f>
        <v>7690.6257800142303</v>
      </c>
      <c r="F60" s="29">
        <f ca="1">IFERROR(IF(AND(ZadanéHodnoty,Splácení[[#This Row],[datum
platby]]&lt;&gt;""),-PPMT(ÚrokováSazba/12,1,DobaTrváníPůjčky-ROWS($C$4:C60)+1,Splácení[[#This Row],[počáteční
zůstatek]]),""),0)</f>
        <v>3033.1684782359016</v>
      </c>
      <c r="G60" s="29">
        <f ca="1">IF(Splácení[[#This Row],[datum
platby]]="",0,ČástkaDaněZNemovitosti)</f>
        <v>3750</v>
      </c>
      <c r="H60" s="29">
        <f ca="1">IF(Splácení[[#This Row],[datum
platby]]="",0,Splácení[[#This Row],[úrok]]+Splácení[[#This Row],[jistina]]+Splácení[[#This Row],[daň
z nemovitosti]])</f>
        <v>14473.794258250131</v>
      </c>
      <c r="I60" s="29">
        <f ca="1">IF(Splácení[[#This Row],[datum
platby]]="",0,Splácení[[#This Row],[počáteční
zůstatek]]-Splácení[[#This Row],[jistina]])</f>
        <v>1845750.1872034152</v>
      </c>
      <c r="J60" s="14">
        <f ca="1">IF(Splácení[[#This Row],[konečný
zůstatek]]&gt;0,PosledníŘádek-ROW(),0)</f>
        <v>303</v>
      </c>
    </row>
    <row r="61" spans="2:10" ht="15" customHeight="1" x14ac:dyDescent="0.3">
      <c r="B61" s="12">
        <f>ROWS($B$4:B61)</f>
        <v>58</v>
      </c>
      <c r="C61" s="13">
        <f ca="1">IF(ZadanéHodnoty,IF(Splácení[[#This Row],[Č.]]&lt;=DobaTrváníPůjčky,IF(ROW()-ROW(Splácení[[#Headers],[datum
platby]])=1,ZahájeníPůjčky,IF(I60&gt;0,EDATE(C60,1),"")),""),"")</f>
        <v>45352</v>
      </c>
      <c r="D61" s="29">
        <f ca="1">IF(ROW()-ROW(Splácení[[#Headers],[počáteční
zůstatek]])=1,VýšePůjčky,IF(Splácení[[#This Row],[datum
platby]]="",0,INDEX(Splácení[], ROW()-4,8)))</f>
        <v>1845750.1872034152</v>
      </c>
      <c r="E61" s="29">
        <f ca="1">IF(ZadanéHodnoty,IF(ROW()-ROW(Splácení[[#Headers],[úrok]])=1,-IPMT(ÚrokováSazba/12,1,DobaTrváníPůjčky-ROWS($C$4:C61)+1,Splácení[[#This Row],[počáteční
zůstatek]]),IFERROR(-IPMT(ÚrokováSazba/12,1,Splácení[[#This Row],[počet 
zbývajících]],D62),0)),0)</f>
        <v>7677.9349188466113</v>
      </c>
      <c r="F61" s="29">
        <f ca="1">IFERROR(IF(AND(ZadanéHodnoty,Splácení[[#This Row],[datum
platby]]&lt;&gt;""),-PPMT(ÚrokováSazba/12,1,DobaTrváníPůjčky-ROWS($C$4:C61)+1,Splácení[[#This Row],[počáteční
zůstatek]]),""),0)</f>
        <v>3045.8066802285516</v>
      </c>
      <c r="G61" s="29">
        <f ca="1">IF(Splácení[[#This Row],[datum
platby]]="",0,ČástkaDaněZNemovitosti)</f>
        <v>3750</v>
      </c>
      <c r="H61" s="29">
        <f ca="1">IF(Splácení[[#This Row],[datum
platby]]="",0,Splácení[[#This Row],[úrok]]+Splácení[[#This Row],[jistina]]+Splácení[[#This Row],[daň
z nemovitosti]])</f>
        <v>14473.741599075163</v>
      </c>
      <c r="I61" s="29">
        <f ca="1">IF(Splácení[[#This Row],[datum
platby]]="",0,Splácení[[#This Row],[počáteční
zůstatek]]-Splácení[[#This Row],[jistina]])</f>
        <v>1842704.3805231866</v>
      </c>
      <c r="J61" s="14">
        <f ca="1">IF(Splácení[[#This Row],[konečný
zůstatek]]&gt;0,PosledníŘádek-ROW(),0)</f>
        <v>302</v>
      </c>
    </row>
    <row r="62" spans="2:10" ht="15" customHeight="1" x14ac:dyDescent="0.3">
      <c r="B62" s="12">
        <f>ROWS($B$4:B62)</f>
        <v>59</v>
      </c>
      <c r="C62" s="13">
        <f ca="1">IF(ZadanéHodnoty,IF(Splácení[[#This Row],[Č.]]&lt;=DobaTrváníPůjčky,IF(ROW()-ROW(Splácení[[#Headers],[datum
platby]])=1,ZahájeníPůjčky,IF(I61&gt;0,EDATE(C61,1),"")),""),"")</f>
        <v>45383</v>
      </c>
      <c r="D62" s="29">
        <f ca="1">IF(ROW()-ROW(Splácení[[#Headers],[počáteční
zůstatek]])=1,VýšePůjčky,IF(Splácení[[#This Row],[datum
platby]]="",0,INDEX(Splácení[], ROW()-4,8)))</f>
        <v>1842704.3805231866</v>
      </c>
      <c r="E62" s="29">
        <f ca="1">IF(ZadanéHodnoty,IF(ROW()-ROW(Splácení[[#Headers],[úrok]])=1,-IPMT(ÚrokováSazba/12,1,DobaTrváníPůjčky-ROWS($C$4:C62)+1,Splácení[[#This Row],[počáteční
zůstatek]]),IFERROR(-IPMT(ÚrokováSazba/12,1,Splácení[[#This Row],[počet 
zbývajících]],D63),0)),0)</f>
        <v>7665.1911790907934</v>
      </c>
      <c r="F62" s="29">
        <f ca="1">IFERROR(IF(AND(ZadanéHodnoty,Splácení[[#This Row],[datum
platby]]&lt;&gt;""),-PPMT(ÚrokováSazba/12,1,DobaTrváníPůjčky-ROWS($C$4:C62)+1,Splácení[[#This Row],[počáteční
zůstatek]]),""),0)</f>
        <v>3058.4975413961693</v>
      </c>
      <c r="G62" s="29">
        <f ca="1">IF(Splácení[[#This Row],[datum
platby]]="",0,ČástkaDaněZNemovitosti)</f>
        <v>3750</v>
      </c>
      <c r="H62" s="29">
        <f ca="1">IF(Splácení[[#This Row],[datum
platby]]="",0,Splácení[[#This Row],[úrok]]+Splácení[[#This Row],[jistina]]+Splácení[[#This Row],[daň
z nemovitosti]])</f>
        <v>14473.688720486964</v>
      </c>
      <c r="I62" s="29">
        <f ca="1">IF(Splácení[[#This Row],[datum
platby]]="",0,Splácení[[#This Row],[počáteční
zůstatek]]-Splácení[[#This Row],[jistina]])</f>
        <v>1839645.8829817905</v>
      </c>
      <c r="J62" s="14">
        <f ca="1">IF(Splácení[[#This Row],[konečný
zůstatek]]&gt;0,PosledníŘádek-ROW(),0)</f>
        <v>301</v>
      </c>
    </row>
    <row r="63" spans="2:10" ht="15" customHeight="1" x14ac:dyDescent="0.3">
      <c r="B63" s="12">
        <f>ROWS($B$4:B63)</f>
        <v>60</v>
      </c>
      <c r="C63" s="13">
        <f ca="1">IF(ZadanéHodnoty,IF(Splácení[[#This Row],[Č.]]&lt;=DobaTrváníPůjčky,IF(ROW()-ROW(Splácení[[#Headers],[datum
platby]])=1,ZahájeníPůjčky,IF(I62&gt;0,EDATE(C62,1),"")),""),"")</f>
        <v>45413</v>
      </c>
      <c r="D63" s="29">
        <f ca="1">IF(ROW()-ROW(Splácení[[#Headers],[počáteční
zůstatek]])=1,VýšePůjčky,IF(Splácení[[#This Row],[datum
platby]]="",0,INDEX(Splácení[], ROW()-4,8)))</f>
        <v>1839645.8829817905</v>
      </c>
      <c r="E63" s="29">
        <f ca="1">IF(ZadanéHodnoty,IF(ROW()-ROW(Splácení[[#Headers],[úrok]])=1,-IPMT(ÚrokováSazba/12,1,DobaTrváníPůjčky-ROWS($C$4:C63)+1,Splácení[[#This Row],[počáteční
zůstatek]]),IFERROR(-IPMT(ÚrokováSazba/12,1,Splácení[[#This Row],[počet 
zbývajících]],D64),0)),0)</f>
        <v>7652.3943404193278</v>
      </c>
      <c r="F63" s="29">
        <f ca="1">IFERROR(IF(AND(ZadanéHodnoty,Splácení[[#This Row],[datum
platby]]&lt;&gt;""),-PPMT(ÚrokováSazba/12,1,DobaTrváníPůjčky-ROWS($C$4:C63)+1,Splácení[[#This Row],[počáteční
zůstatek]]),""),0)</f>
        <v>3071.241281151988</v>
      </c>
      <c r="G63" s="29">
        <f ca="1">IF(Splácení[[#This Row],[datum
platby]]="",0,ČástkaDaněZNemovitosti)</f>
        <v>3750</v>
      </c>
      <c r="H63" s="29">
        <f ca="1">IF(Splácení[[#This Row],[datum
platby]]="",0,Splácení[[#This Row],[úrok]]+Splácení[[#This Row],[jistina]]+Splácení[[#This Row],[daň
z nemovitosti]])</f>
        <v>14473.635621571317</v>
      </c>
      <c r="I63" s="29">
        <f ca="1">IF(Splácení[[#This Row],[datum
platby]]="",0,Splácení[[#This Row],[počáteční
zůstatek]]-Splácení[[#This Row],[jistina]])</f>
        <v>1836574.6417006385</v>
      </c>
      <c r="J63" s="14">
        <f ca="1">IF(Splácení[[#This Row],[konečný
zůstatek]]&gt;0,PosledníŘádek-ROW(),0)</f>
        <v>300</v>
      </c>
    </row>
    <row r="64" spans="2:10" ht="15" customHeight="1" x14ac:dyDescent="0.3">
      <c r="B64" s="12">
        <f>ROWS($B$4:B64)</f>
        <v>61</v>
      </c>
      <c r="C64" s="13">
        <f ca="1">IF(ZadanéHodnoty,IF(Splácení[[#This Row],[Č.]]&lt;=DobaTrváníPůjčky,IF(ROW()-ROW(Splácení[[#Headers],[datum
platby]])=1,ZahájeníPůjčky,IF(I63&gt;0,EDATE(C63,1),"")),""),"")</f>
        <v>45444</v>
      </c>
      <c r="D64" s="29">
        <f ca="1">IF(ROW()-ROW(Splácení[[#Headers],[počáteční
zůstatek]])=1,VýšePůjčky,IF(Splácení[[#This Row],[datum
platby]]="",0,INDEX(Splácení[], ROW()-4,8)))</f>
        <v>1836574.6417006385</v>
      </c>
      <c r="E64" s="29">
        <f ca="1">IF(ZadanéHodnoty,IF(ROW()-ROW(Splácení[[#Headers],[úrok]])=1,-IPMT(ÚrokováSazba/12,1,DobaTrváníPůjčky-ROWS($C$4:C64)+1,Splácení[[#This Row],[počáteční
zůstatek]]),IFERROR(-IPMT(ÚrokováSazba/12,1,Splácení[[#This Row],[počet 
zbývajících]],D65),0)),0)</f>
        <v>7639.5441815867298</v>
      </c>
      <c r="F64" s="29">
        <f ca="1">IFERROR(IF(AND(ZadanéHodnoty,Splácení[[#This Row],[datum
platby]]&lt;&gt;""),-PPMT(ÚrokováSazba/12,1,DobaTrváníPůjčky-ROWS($C$4:C64)+1,Splácení[[#This Row],[počáteční
zůstatek]]),""),0)</f>
        <v>3084.0381198234541</v>
      </c>
      <c r="G64" s="29">
        <f ca="1">IF(Splácení[[#This Row],[datum
platby]]="",0,ČástkaDaněZNemovitosti)</f>
        <v>3750</v>
      </c>
      <c r="H64" s="29">
        <f ca="1">IF(Splácení[[#This Row],[datum
platby]]="",0,Splácení[[#This Row],[úrok]]+Splácení[[#This Row],[jistina]]+Splácení[[#This Row],[daň
z nemovitosti]])</f>
        <v>14473.582301410184</v>
      </c>
      <c r="I64" s="29">
        <f ca="1">IF(Splácení[[#This Row],[datum
platby]]="",0,Splácení[[#This Row],[počáteční
zůstatek]]-Splácení[[#This Row],[jistina]])</f>
        <v>1833490.603580815</v>
      </c>
      <c r="J64" s="14">
        <f ca="1">IF(Splácení[[#This Row],[konečný
zůstatek]]&gt;0,PosledníŘádek-ROW(),0)</f>
        <v>299</v>
      </c>
    </row>
    <row r="65" spans="2:10" ht="15" customHeight="1" x14ac:dyDescent="0.3">
      <c r="B65" s="12">
        <f>ROWS($B$4:B65)</f>
        <v>62</v>
      </c>
      <c r="C65" s="13">
        <f ca="1">IF(ZadanéHodnoty,IF(Splácení[[#This Row],[Č.]]&lt;=DobaTrváníPůjčky,IF(ROW()-ROW(Splácení[[#Headers],[datum
platby]])=1,ZahájeníPůjčky,IF(I64&gt;0,EDATE(C64,1),"")),""),"")</f>
        <v>45474</v>
      </c>
      <c r="D65" s="29">
        <f ca="1">IF(ROW()-ROW(Splácení[[#Headers],[počáteční
zůstatek]])=1,VýšePůjčky,IF(Splácení[[#This Row],[datum
platby]]="",0,INDEX(Splácení[], ROW()-4,8)))</f>
        <v>1833490.603580815</v>
      </c>
      <c r="E65" s="29">
        <f ca="1">IF(ZadanéHodnoty,IF(ROW()-ROW(Splácení[[#Headers],[úrok]])=1,-IPMT(ÚrokováSazba/12,1,DobaTrváníPůjčky-ROWS($C$4:C65)+1,Splácení[[#This Row],[počáteční
zůstatek]]),IFERROR(-IPMT(ÚrokováSazba/12,1,Splácení[[#This Row],[počet 
zbývajících]],D66),0)),0)</f>
        <v>7626.6404804256617</v>
      </c>
      <c r="F65" s="29">
        <f ca="1">IFERROR(IF(AND(ZadanéHodnoty,Splácení[[#This Row],[datum
platby]]&lt;&gt;""),-PPMT(ÚrokováSazba/12,1,DobaTrváníPůjčky-ROWS($C$4:C65)+1,Splácení[[#This Row],[počáteční
zůstatek]]),""),0)</f>
        <v>3096.8882786560516</v>
      </c>
      <c r="G65" s="29">
        <f ca="1">IF(Splácení[[#This Row],[datum
platby]]="",0,ČástkaDaněZNemovitosti)</f>
        <v>3750</v>
      </c>
      <c r="H65" s="29">
        <f ca="1">IF(Splácení[[#This Row],[datum
platby]]="",0,Splácení[[#This Row],[úrok]]+Splácení[[#This Row],[jistina]]+Splácení[[#This Row],[daň
z nemovitosti]])</f>
        <v>14473.528759081713</v>
      </c>
      <c r="I65" s="29">
        <f ca="1">IF(Splácení[[#This Row],[datum
platby]]="",0,Splácení[[#This Row],[počáteční
zůstatek]]-Splácení[[#This Row],[jistina]])</f>
        <v>1830393.7153021591</v>
      </c>
      <c r="J65" s="14">
        <f ca="1">IF(Splácení[[#This Row],[konečný
zůstatek]]&gt;0,PosledníŘádek-ROW(),0)</f>
        <v>298</v>
      </c>
    </row>
    <row r="66" spans="2:10" ht="15" customHeight="1" x14ac:dyDescent="0.3">
      <c r="B66" s="12">
        <f>ROWS($B$4:B66)</f>
        <v>63</v>
      </c>
      <c r="C66" s="13">
        <f ca="1">IF(ZadanéHodnoty,IF(Splácení[[#This Row],[Č.]]&lt;=DobaTrváníPůjčky,IF(ROW()-ROW(Splácení[[#Headers],[datum
platby]])=1,ZahájeníPůjčky,IF(I65&gt;0,EDATE(C65,1),"")),""),"")</f>
        <v>45505</v>
      </c>
      <c r="D66" s="29">
        <f ca="1">IF(ROW()-ROW(Splácení[[#Headers],[počáteční
zůstatek]])=1,VýšePůjčky,IF(Splácení[[#This Row],[datum
platby]]="",0,INDEX(Splácení[], ROW()-4,8)))</f>
        <v>1830393.7153021591</v>
      </c>
      <c r="E66" s="29">
        <f ca="1">IF(ZadanéHodnoty,IF(ROW()-ROW(Splácení[[#Headers],[úrok]])=1,-IPMT(ÚrokováSazba/12,1,DobaTrváníPůjčky-ROWS($C$4:C66)+1,Splácení[[#This Row],[počáteční
zůstatek]]),IFERROR(-IPMT(ÚrokováSazba/12,1,Splácení[[#This Row],[počet 
zbývajících]],D67),0)),0)</f>
        <v>7613.6830138430923</v>
      </c>
      <c r="F66" s="29">
        <f ca="1">IFERROR(IF(AND(ZadanéHodnoty,Splácení[[#This Row],[datum
platby]]&lt;&gt;""),-PPMT(ÚrokováSazba/12,1,DobaTrváníPůjčky-ROWS($C$4:C66)+1,Splácení[[#This Row],[počáteční
zůstatek]]),""),0)</f>
        <v>3109.7919798171188</v>
      </c>
      <c r="G66" s="29">
        <f ca="1">IF(Splácení[[#This Row],[datum
platby]]="",0,ČástkaDaněZNemovitosti)</f>
        <v>3750</v>
      </c>
      <c r="H66" s="29">
        <f ca="1">IF(Splácení[[#This Row],[datum
platby]]="",0,Splácení[[#This Row],[úrok]]+Splácení[[#This Row],[jistina]]+Splácení[[#This Row],[daň
z nemovitosti]])</f>
        <v>14473.474993660211</v>
      </c>
      <c r="I66" s="29">
        <f ca="1">IF(Splácení[[#This Row],[datum
platby]]="",0,Splácení[[#This Row],[počáteční
zůstatek]]-Splácení[[#This Row],[jistina]])</f>
        <v>1827283.9233223419</v>
      </c>
      <c r="J66" s="14">
        <f ca="1">IF(Splácení[[#This Row],[konečný
zůstatek]]&gt;0,PosledníŘádek-ROW(),0)</f>
        <v>297</v>
      </c>
    </row>
    <row r="67" spans="2:10" ht="15" customHeight="1" x14ac:dyDescent="0.3">
      <c r="B67" s="12">
        <f>ROWS($B$4:B67)</f>
        <v>64</v>
      </c>
      <c r="C67" s="13">
        <f ca="1">IF(ZadanéHodnoty,IF(Splácení[[#This Row],[Č.]]&lt;=DobaTrváníPůjčky,IF(ROW()-ROW(Splácení[[#Headers],[datum
platby]])=1,ZahájeníPůjčky,IF(I66&gt;0,EDATE(C66,1),"")),""),"")</f>
        <v>45536</v>
      </c>
      <c r="D67" s="29">
        <f ca="1">IF(ROW()-ROW(Splácení[[#Headers],[počáteční
zůstatek]])=1,VýšePůjčky,IF(Splácení[[#This Row],[datum
platby]]="",0,INDEX(Splácení[], ROW()-4,8)))</f>
        <v>1827283.9233223419</v>
      </c>
      <c r="E67" s="29">
        <f ca="1">IF(ZadanéHodnoty,IF(ROW()-ROW(Splácení[[#Headers],[úrok]])=1,-IPMT(ÚrokováSazba/12,1,DobaTrváníPůjčky-ROWS($C$4:C67)+1,Splácení[[#This Row],[počáteční
zůstatek]]),IFERROR(-IPMT(ÚrokováSazba/12,1,Splácení[[#This Row],[počet 
zbývajících]],D68),0)),0)</f>
        <v>7600.6715578164249</v>
      </c>
      <c r="F67" s="29">
        <f ca="1">IFERROR(IF(AND(ZadanéHodnoty,Splácení[[#This Row],[datum
platby]]&lt;&gt;""),-PPMT(ÚrokováSazba/12,1,DobaTrváníPůjčky-ROWS($C$4:C67)+1,Splácení[[#This Row],[počáteční
zůstatek]]),""),0)</f>
        <v>3122.74944639969</v>
      </c>
      <c r="G67" s="29">
        <f ca="1">IF(Splácení[[#This Row],[datum
platby]]="",0,ČástkaDaněZNemovitosti)</f>
        <v>3750</v>
      </c>
      <c r="H67" s="29">
        <f ca="1">IF(Splácení[[#This Row],[datum
platby]]="",0,Splácení[[#This Row],[úrok]]+Splácení[[#This Row],[jistina]]+Splácení[[#This Row],[daň
z nemovitosti]])</f>
        <v>14473.421004216114</v>
      </c>
      <c r="I67" s="29">
        <f ca="1">IF(Splácení[[#This Row],[datum
platby]]="",0,Splácení[[#This Row],[počáteční
zůstatek]]-Splácení[[#This Row],[jistina]])</f>
        <v>1824161.1738759421</v>
      </c>
      <c r="J67" s="14">
        <f ca="1">IF(Splácení[[#This Row],[konečný
zůstatek]]&gt;0,PosledníŘádek-ROW(),0)</f>
        <v>296</v>
      </c>
    </row>
    <row r="68" spans="2:10" ht="15" customHeight="1" x14ac:dyDescent="0.3">
      <c r="B68" s="12">
        <f>ROWS($B$4:B68)</f>
        <v>65</v>
      </c>
      <c r="C68" s="13">
        <f ca="1">IF(ZadanéHodnoty,IF(Splácení[[#This Row],[Č.]]&lt;=DobaTrváníPůjčky,IF(ROW()-ROW(Splácení[[#Headers],[datum
platby]])=1,ZahájeníPůjčky,IF(I67&gt;0,EDATE(C67,1),"")),""),"")</f>
        <v>45566</v>
      </c>
      <c r="D68" s="29">
        <f ca="1">IF(ROW()-ROW(Splácení[[#Headers],[počáteční
zůstatek]])=1,VýšePůjčky,IF(Splácení[[#This Row],[datum
platby]]="",0,INDEX(Splácení[], ROW()-4,8)))</f>
        <v>1824161.1738759421</v>
      </c>
      <c r="E68" s="29">
        <f ca="1">IF(ZadanéHodnoty,IF(ROW()-ROW(Splácení[[#Headers],[úrok]])=1,-IPMT(ÚrokováSazba/12,1,DobaTrváníPůjčky-ROWS($C$4:C68)+1,Splácení[[#This Row],[počáteční
zůstatek]]),IFERROR(-IPMT(ÚrokováSazba/12,1,Splácení[[#This Row],[počet 
zbývajících]],D69),0)),0)</f>
        <v>7587.6058873896482</v>
      </c>
      <c r="F68" s="29">
        <f ca="1">IFERROR(IF(AND(ZadanéHodnoty,Splácení[[#This Row],[datum
platby]]&lt;&gt;""),-PPMT(ÚrokováSazba/12,1,DobaTrváníPůjčky-ROWS($C$4:C68)+1,Splácení[[#This Row],[počáteční
zůstatek]]),""),0)</f>
        <v>3135.7609024263543</v>
      </c>
      <c r="G68" s="29">
        <f ca="1">IF(Splácení[[#This Row],[datum
platby]]="",0,ČástkaDaněZNemovitosti)</f>
        <v>3750</v>
      </c>
      <c r="H68" s="29">
        <f ca="1">IF(Splácení[[#This Row],[datum
platby]]="",0,Splácení[[#This Row],[úrok]]+Splácení[[#This Row],[jistina]]+Splácení[[#This Row],[daň
z nemovitosti]])</f>
        <v>14473.366789816002</v>
      </c>
      <c r="I68" s="29">
        <f ca="1">IF(Splácení[[#This Row],[datum
platby]]="",0,Splácení[[#This Row],[počáteční
zůstatek]]-Splácení[[#This Row],[jistina]])</f>
        <v>1821025.4129735157</v>
      </c>
      <c r="J68" s="14">
        <f ca="1">IF(Splácení[[#This Row],[konečný
zůstatek]]&gt;0,PosledníŘádek-ROW(),0)</f>
        <v>295</v>
      </c>
    </row>
    <row r="69" spans="2:10" ht="15" customHeight="1" x14ac:dyDescent="0.3">
      <c r="B69" s="12">
        <f>ROWS($B$4:B69)</f>
        <v>66</v>
      </c>
      <c r="C69" s="13">
        <f ca="1">IF(ZadanéHodnoty,IF(Splácení[[#This Row],[Č.]]&lt;=DobaTrváníPůjčky,IF(ROW()-ROW(Splácení[[#Headers],[datum
platby]])=1,ZahájeníPůjčky,IF(I68&gt;0,EDATE(C68,1),"")),""),"")</f>
        <v>45597</v>
      </c>
      <c r="D69" s="29">
        <f ca="1">IF(ROW()-ROW(Splácení[[#Headers],[počáteční
zůstatek]])=1,VýšePůjčky,IF(Splácení[[#This Row],[datum
platby]]="",0,INDEX(Splácení[], ROW()-4,8)))</f>
        <v>1821025.4129735157</v>
      </c>
      <c r="E69" s="29">
        <f ca="1">IF(ZadanéHodnoty,IF(ROW()-ROW(Splácení[[#Headers],[úrok]])=1,-IPMT(ÚrokováSazba/12,1,DobaTrváníPůjčky-ROWS($C$4:C69)+1,Splácení[[#This Row],[počáteční
zůstatek]]),IFERROR(-IPMT(ÚrokováSazba/12,1,Splácení[[#This Row],[počet 
zbývajících]],D70),0)),0)</f>
        <v>7574.4857766694267</v>
      </c>
      <c r="F69" s="29">
        <f ca="1">IFERROR(IF(AND(ZadanéHodnoty,Splácení[[#This Row],[datum
platby]]&lt;&gt;""),-PPMT(ÚrokováSazba/12,1,DobaTrváníPůjčky-ROWS($C$4:C69)+1,Splácení[[#This Row],[počáteční
zůstatek]]),""),0)</f>
        <v>3148.8265728531314</v>
      </c>
      <c r="G69" s="29">
        <f ca="1">IF(Splácení[[#This Row],[datum
platby]]="",0,ČástkaDaněZNemovitosti)</f>
        <v>3750</v>
      </c>
      <c r="H69" s="29">
        <f ca="1">IF(Splácení[[#This Row],[datum
platby]]="",0,Splácení[[#This Row],[úrok]]+Splácení[[#This Row],[jistina]]+Splácení[[#This Row],[daň
z nemovitosti]])</f>
        <v>14473.312349522559</v>
      </c>
      <c r="I69" s="29">
        <f ca="1">IF(Splácení[[#This Row],[datum
platby]]="",0,Splácení[[#This Row],[počáteční
zůstatek]]-Splácení[[#This Row],[jistina]])</f>
        <v>1817876.5864006625</v>
      </c>
      <c r="J69" s="14">
        <f ca="1">IF(Splácení[[#This Row],[konečný
zůstatek]]&gt;0,PosledníŘádek-ROW(),0)</f>
        <v>294</v>
      </c>
    </row>
    <row r="70" spans="2:10" ht="15" customHeight="1" x14ac:dyDescent="0.3">
      <c r="B70" s="12">
        <f>ROWS($B$4:B70)</f>
        <v>67</v>
      </c>
      <c r="C70" s="13">
        <f ca="1">IF(ZadanéHodnoty,IF(Splácení[[#This Row],[Č.]]&lt;=DobaTrváníPůjčky,IF(ROW()-ROW(Splácení[[#Headers],[datum
platby]])=1,ZahájeníPůjčky,IF(I69&gt;0,EDATE(C69,1),"")),""),"")</f>
        <v>45627</v>
      </c>
      <c r="D70" s="29">
        <f ca="1">IF(ROW()-ROW(Splácení[[#Headers],[počáteční
zůstatek]])=1,VýšePůjčky,IF(Splácení[[#This Row],[datum
platby]]="",0,INDEX(Splácení[], ROW()-4,8)))</f>
        <v>1817876.5864006625</v>
      </c>
      <c r="E70" s="29">
        <f ca="1">IF(ZadanéHodnoty,IF(ROW()-ROW(Splácení[[#Headers],[úrok]])=1,-IPMT(ÚrokováSazba/12,1,DobaTrváníPůjčky-ROWS($C$4:C70)+1,Splácení[[#This Row],[počáteční
zůstatek]]),IFERROR(-IPMT(ÚrokováSazba/12,1,Splácení[[#This Row],[počet 
zbývajících]],D71),0)),0)</f>
        <v>7561.3109988212045</v>
      </c>
      <c r="F70" s="29">
        <f ca="1">IFERROR(IF(AND(ZadanéHodnoty,Splácení[[#This Row],[datum
platby]]&lt;&gt;""),-PPMT(ÚrokováSazba/12,1,DobaTrváníPůjčky-ROWS($C$4:C70)+1,Splácení[[#This Row],[počáteční
zůstatek]]),""),0)</f>
        <v>3161.9466835733538</v>
      </c>
      <c r="G70" s="29">
        <f ca="1">IF(Splácení[[#This Row],[datum
platby]]="",0,ČástkaDaněZNemovitosti)</f>
        <v>3750</v>
      </c>
      <c r="H70" s="29">
        <f ca="1">IF(Splácení[[#This Row],[datum
platby]]="",0,Splácení[[#This Row],[úrok]]+Splácení[[#This Row],[jistina]]+Splácení[[#This Row],[daň
z nemovitosti]])</f>
        <v>14473.257682394558</v>
      </c>
      <c r="I70" s="29">
        <f ca="1">IF(Splácení[[#This Row],[datum
platby]]="",0,Splácení[[#This Row],[počáteční
zůstatek]]-Splácení[[#This Row],[jistina]])</f>
        <v>1814714.6397170892</v>
      </c>
      <c r="J70" s="14">
        <f ca="1">IF(Splácení[[#This Row],[konečný
zůstatek]]&gt;0,PosledníŘádek-ROW(),0)</f>
        <v>293</v>
      </c>
    </row>
    <row r="71" spans="2:10" ht="15" customHeight="1" x14ac:dyDescent="0.3">
      <c r="B71" s="12">
        <f>ROWS($B$4:B71)</f>
        <v>68</v>
      </c>
      <c r="C71" s="13">
        <f ca="1">IF(ZadanéHodnoty,IF(Splácení[[#This Row],[Č.]]&lt;=DobaTrváníPůjčky,IF(ROW()-ROW(Splácení[[#Headers],[datum
platby]])=1,ZahájeníPůjčky,IF(I70&gt;0,EDATE(C70,1),"")),""),"")</f>
        <v>45658</v>
      </c>
      <c r="D71" s="29">
        <f ca="1">IF(ROW()-ROW(Splácení[[#Headers],[počáteční
zůstatek]])=1,VýšePůjčky,IF(Splácení[[#This Row],[datum
platby]]="",0,INDEX(Splácení[], ROW()-4,8)))</f>
        <v>1814714.6397170892</v>
      </c>
      <c r="E71" s="29">
        <f ca="1">IF(ZadanéHodnoty,IF(ROW()-ROW(Splácení[[#Headers],[úrok]])=1,-IPMT(ÚrokováSazba/12,1,DobaTrváníPůjčky-ROWS($C$4:C71)+1,Splácení[[#This Row],[počáteční
zůstatek]]),IFERROR(-IPMT(ÚrokováSazba/12,1,Splácení[[#This Row],[počet 
zbývajících]],D72),0)),0)</f>
        <v>7548.0813260652822</v>
      </c>
      <c r="F71" s="29">
        <f ca="1">IFERROR(IF(AND(ZadanéHodnoty,Splácení[[#This Row],[datum
platby]]&lt;&gt;""),-PPMT(ÚrokováSazba/12,1,DobaTrváníPůjčky-ROWS($C$4:C71)+1,Splácení[[#This Row],[počáteční
zůstatek]]),""),0)</f>
        <v>3175.1214614215746</v>
      </c>
      <c r="G71" s="29">
        <f ca="1">IF(Splácení[[#This Row],[datum
platby]]="",0,ČástkaDaněZNemovitosti)</f>
        <v>3750</v>
      </c>
      <c r="H71" s="29">
        <f ca="1">IF(Splácení[[#This Row],[datum
platby]]="",0,Splácení[[#This Row],[úrok]]+Splácení[[#This Row],[jistina]]+Splácení[[#This Row],[daň
z nemovitosti]])</f>
        <v>14473.202787486856</v>
      </c>
      <c r="I71" s="29">
        <f ca="1">IF(Splácení[[#This Row],[datum
platby]]="",0,Splácení[[#This Row],[počáteční
zůstatek]]-Splácení[[#This Row],[jistina]])</f>
        <v>1811539.5182556678</v>
      </c>
      <c r="J71" s="14">
        <f ca="1">IF(Splácení[[#This Row],[konečný
zůstatek]]&gt;0,PosledníŘádek-ROW(),0)</f>
        <v>292</v>
      </c>
    </row>
    <row r="72" spans="2:10" ht="15" customHeight="1" x14ac:dyDescent="0.3">
      <c r="B72" s="12">
        <f>ROWS($B$4:B72)</f>
        <v>69</v>
      </c>
      <c r="C72" s="13">
        <f ca="1">IF(ZadanéHodnoty,IF(Splácení[[#This Row],[Č.]]&lt;=DobaTrváníPůjčky,IF(ROW()-ROW(Splácení[[#Headers],[datum
platby]])=1,ZahájeníPůjčky,IF(I71&gt;0,EDATE(C71,1),"")),""),"")</f>
        <v>45689</v>
      </c>
      <c r="D72" s="29">
        <f ca="1">IF(ROW()-ROW(Splácení[[#Headers],[počáteční
zůstatek]])=1,VýšePůjčky,IF(Splácení[[#This Row],[datum
platby]]="",0,INDEX(Splácení[], ROW()-4,8)))</f>
        <v>1811539.5182556678</v>
      </c>
      <c r="E72" s="29">
        <f ca="1">IF(ZadanéHodnoty,IF(ROW()-ROW(Splácení[[#Headers],[úrok]])=1,-IPMT(ÚrokováSazba/12,1,DobaTrváníPůjčky-ROWS($C$4:C72)+1,Splácení[[#This Row],[počáteční
zůstatek]]),IFERROR(-IPMT(ÚrokováSazba/12,1,Splácení[[#This Row],[počet 
zbývajících]],D73),0)),0)</f>
        <v>7534.7965296728762</v>
      </c>
      <c r="F72" s="29">
        <f ca="1">IFERROR(IF(AND(ZadanéHodnoty,Splácení[[#This Row],[datum
platby]]&lt;&gt;""),-PPMT(ÚrokováSazba/12,1,DobaTrváníPůjčky-ROWS($C$4:C72)+1,Splácení[[#This Row],[počáteční
zůstatek]]),""),0)</f>
        <v>3188.3511341774993</v>
      </c>
      <c r="G72" s="29">
        <f ca="1">IF(Splácení[[#This Row],[datum
platby]]="",0,ČástkaDaněZNemovitosti)</f>
        <v>3750</v>
      </c>
      <c r="H72" s="29">
        <f ca="1">IF(Splácení[[#This Row],[datum
platby]]="",0,Splácení[[#This Row],[úrok]]+Splácení[[#This Row],[jistina]]+Splácení[[#This Row],[daň
z nemovitosti]])</f>
        <v>14473.147663850375</v>
      </c>
      <c r="I72" s="29">
        <f ca="1">IF(Splácení[[#This Row],[datum
platby]]="",0,Splácení[[#This Row],[počáteční
zůstatek]]-Splácení[[#This Row],[jistina]])</f>
        <v>1808351.1671214902</v>
      </c>
      <c r="J72" s="14">
        <f ca="1">IF(Splácení[[#This Row],[konečný
zůstatek]]&gt;0,PosledníŘádek-ROW(),0)</f>
        <v>291</v>
      </c>
    </row>
    <row r="73" spans="2:10" ht="15" customHeight="1" x14ac:dyDescent="0.3">
      <c r="B73" s="12">
        <f>ROWS($B$4:B73)</f>
        <v>70</v>
      </c>
      <c r="C73" s="13">
        <f ca="1">IF(ZadanéHodnoty,IF(Splácení[[#This Row],[Č.]]&lt;=DobaTrváníPůjčky,IF(ROW()-ROW(Splácení[[#Headers],[datum
platby]])=1,ZahájeníPůjčky,IF(I72&gt;0,EDATE(C72,1),"")),""),"")</f>
        <v>45717</v>
      </c>
      <c r="D73" s="29">
        <f ca="1">IF(ROW()-ROW(Splácení[[#Headers],[počáteční
zůstatek]])=1,VýšePůjčky,IF(Splácení[[#This Row],[datum
platby]]="",0,INDEX(Splácení[], ROW()-4,8)))</f>
        <v>1808351.1671214902</v>
      </c>
      <c r="E73" s="29">
        <f ca="1">IF(ZadanéHodnoty,IF(ROW()-ROW(Splácení[[#Headers],[úrok]])=1,-IPMT(ÚrokováSazba/12,1,DobaTrváníPůjčky-ROWS($C$4:C73)+1,Splácení[[#This Row],[počáteční
zůstatek]]),IFERROR(-IPMT(ÚrokováSazba/12,1,Splácení[[#This Row],[počet 
zbývajících]],D74),0)),0)</f>
        <v>7521.4563799621683</v>
      </c>
      <c r="F73" s="29">
        <f ca="1">IFERROR(IF(AND(ZadanéHodnoty,Splácení[[#This Row],[datum
platby]]&lt;&gt;""),-PPMT(ÚrokováSazba/12,1,DobaTrváníPůjčky-ROWS($C$4:C73)+1,Splácení[[#This Row],[počáteční
zůstatek]]),""),0)</f>
        <v>3201.6359305699052</v>
      </c>
      <c r="G73" s="29">
        <f ca="1">IF(Splácení[[#This Row],[datum
platby]]="",0,ČástkaDaněZNemovitosti)</f>
        <v>3750</v>
      </c>
      <c r="H73" s="29">
        <f ca="1">IF(Splácení[[#This Row],[datum
platby]]="",0,Splácení[[#This Row],[úrok]]+Splácení[[#This Row],[jistina]]+Splácení[[#This Row],[daň
z nemovitosti]])</f>
        <v>14473.092310532073</v>
      </c>
      <c r="I73" s="29">
        <f ca="1">IF(Splácení[[#This Row],[datum
platby]]="",0,Splácení[[#This Row],[počáteční
zůstatek]]-Splácení[[#This Row],[jistina]])</f>
        <v>1805149.5311909204</v>
      </c>
      <c r="J73" s="14">
        <f ca="1">IF(Splácení[[#This Row],[konečný
zůstatek]]&gt;0,PosledníŘádek-ROW(),0)</f>
        <v>290</v>
      </c>
    </row>
    <row r="74" spans="2:10" ht="15" customHeight="1" x14ac:dyDescent="0.3">
      <c r="B74" s="12">
        <f>ROWS($B$4:B74)</f>
        <v>71</v>
      </c>
      <c r="C74" s="13">
        <f ca="1">IF(ZadanéHodnoty,IF(Splácení[[#This Row],[Č.]]&lt;=DobaTrváníPůjčky,IF(ROW()-ROW(Splácení[[#Headers],[datum
platby]])=1,ZahájeníPůjčky,IF(I73&gt;0,EDATE(C73,1),"")),""),"")</f>
        <v>45748</v>
      </c>
      <c r="D74" s="29">
        <f ca="1">IF(ROW()-ROW(Splácení[[#Headers],[počáteční
zůstatek]])=1,VýšePůjčky,IF(Splácení[[#This Row],[datum
platby]]="",0,INDEX(Splácení[], ROW()-4,8)))</f>
        <v>1805149.5311909204</v>
      </c>
      <c r="E74" s="29">
        <f ca="1">IF(ZadanéHodnoty,IF(ROW()-ROW(Splácení[[#Headers],[úrok]])=1,-IPMT(ÚrokováSazba/12,1,DobaTrváníPůjčky-ROWS($C$4:C74)+1,Splácení[[#This Row],[počáteční
zůstatek]]),IFERROR(-IPMT(ÚrokováSazba/12,1,Splácení[[#This Row],[počet 
zbývajících]],D75),0)),0)</f>
        <v>7508.0606462943315</v>
      </c>
      <c r="F74" s="29">
        <f ca="1">IFERROR(IF(AND(ZadanéHodnoty,Splácení[[#This Row],[datum
platby]]&lt;&gt;""),-PPMT(ÚrokováSazba/12,1,DobaTrváníPůjčky-ROWS($C$4:C74)+1,Splácení[[#This Row],[počáteční
zůstatek]]),""),0)</f>
        <v>3214.9760802806131</v>
      </c>
      <c r="G74" s="29">
        <f ca="1">IF(Splácení[[#This Row],[datum
platby]]="",0,ČástkaDaněZNemovitosti)</f>
        <v>3750</v>
      </c>
      <c r="H74" s="29">
        <f ca="1">IF(Splácení[[#This Row],[datum
platby]]="",0,Splácení[[#This Row],[úrok]]+Splácení[[#This Row],[jistina]]+Splácení[[#This Row],[daň
z nemovitosti]])</f>
        <v>14473.036726574945</v>
      </c>
      <c r="I74" s="29">
        <f ca="1">IF(Splácení[[#This Row],[datum
platby]]="",0,Splácení[[#This Row],[počáteční
zůstatek]]-Splácení[[#This Row],[jistina]])</f>
        <v>1801934.5551106397</v>
      </c>
      <c r="J74" s="14">
        <f ca="1">IF(Splácení[[#This Row],[konečný
zůstatek]]&gt;0,PosledníŘádek-ROW(),0)</f>
        <v>289</v>
      </c>
    </row>
    <row r="75" spans="2:10" ht="15" customHeight="1" x14ac:dyDescent="0.3">
      <c r="B75" s="12">
        <f>ROWS($B$4:B75)</f>
        <v>72</v>
      </c>
      <c r="C75" s="13">
        <f ca="1">IF(ZadanéHodnoty,IF(Splácení[[#This Row],[Č.]]&lt;=DobaTrváníPůjčky,IF(ROW()-ROW(Splácení[[#Headers],[datum
platby]])=1,ZahájeníPůjčky,IF(I74&gt;0,EDATE(C74,1),"")),""),"")</f>
        <v>45778</v>
      </c>
      <c r="D75" s="29">
        <f ca="1">IF(ROW()-ROW(Splácení[[#Headers],[počáteční
zůstatek]])=1,VýšePůjčky,IF(Splácení[[#This Row],[datum
platby]]="",0,INDEX(Splácení[], ROW()-4,8)))</f>
        <v>1801934.5551106397</v>
      </c>
      <c r="E75" s="29">
        <f ca="1">IF(ZadanéHodnoty,IF(ROW()-ROW(Splácení[[#Headers],[úrok]])=1,-IPMT(ÚrokováSazba/12,1,DobaTrváníPůjčky-ROWS($C$4:C75)+1,Splácení[[#This Row],[počáteční
zůstatek]]),IFERROR(-IPMT(ÚrokováSazba/12,1,Splácení[[#This Row],[počet 
zbývajících]],D76),0)),0)</f>
        <v>7494.609097069545</v>
      </c>
      <c r="F75" s="29">
        <f ca="1">IFERROR(IF(AND(ZadanéHodnoty,Splácení[[#This Row],[datum
platby]]&lt;&gt;""),-PPMT(ÚrokováSazba/12,1,DobaTrváníPůjčky-ROWS($C$4:C75)+1,Splácení[[#This Row],[počáteční
zůstatek]]),""),0)</f>
        <v>3228.3718139484486</v>
      </c>
      <c r="G75" s="29">
        <f ca="1">IF(Splácení[[#This Row],[datum
platby]]="",0,ČástkaDaněZNemovitosti)</f>
        <v>3750</v>
      </c>
      <c r="H75" s="29">
        <f ca="1">IF(Splácení[[#This Row],[datum
platby]]="",0,Splácení[[#This Row],[úrok]]+Splácení[[#This Row],[jistina]]+Splácení[[#This Row],[daň
z nemovitosti]])</f>
        <v>14472.980911017994</v>
      </c>
      <c r="I75" s="29">
        <f ca="1">IF(Splácení[[#This Row],[datum
platby]]="",0,Splácení[[#This Row],[počáteční
zůstatek]]-Splácení[[#This Row],[jistina]])</f>
        <v>1798706.1832966912</v>
      </c>
      <c r="J75" s="14">
        <f ca="1">IF(Splácení[[#This Row],[konečný
zůstatek]]&gt;0,PosledníŘádek-ROW(),0)</f>
        <v>288</v>
      </c>
    </row>
    <row r="76" spans="2:10" ht="15" customHeight="1" x14ac:dyDescent="0.3">
      <c r="B76" s="12">
        <f>ROWS($B$4:B76)</f>
        <v>73</v>
      </c>
      <c r="C76" s="13">
        <f ca="1">IF(ZadanéHodnoty,IF(Splácení[[#This Row],[Č.]]&lt;=DobaTrváníPůjčky,IF(ROW()-ROW(Splácení[[#Headers],[datum
platby]])=1,ZahájeníPůjčky,IF(I75&gt;0,EDATE(C75,1),"")),""),"")</f>
        <v>45809</v>
      </c>
      <c r="D76" s="29">
        <f ca="1">IF(ROW()-ROW(Splácení[[#Headers],[počáteční
zůstatek]])=1,VýšePůjčky,IF(Splácení[[#This Row],[datum
platby]]="",0,INDEX(Splácení[], ROW()-4,8)))</f>
        <v>1798706.1832966912</v>
      </c>
      <c r="E76" s="29">
        <f ca="1">IF(ZadanéHodnoty,IF(ROW()-ROW(Splácení[[#Headers],[úrok]])=1,-IPMT(ÚrokováSazba/12,1,DobaTrváníPůjčky-ROWS($C$4:C76)+1,Splácení[[#This Row],[počáteční
zůstatek]]),IFERROR(-IPMT(ÚrokováSazba/12,1,Splácení[[#This Row],[počet 
zbývajících]],D77),0)),0)</f>
        <v>7481.1014997229913</v>
      </c>
      <c r="F76" s="29">
        <f ca="1">IFERROR(IF(AND(ZadanéHodnoty,Splácení[[#This Row],[datum
platby]]&lt;&gt;""),-PPMT(ÚrokováSazba/12,1,DobaTrváníPůjčky-ROWS($C$4:C76)+1,Splácení[[#This Row],[počáteční
zůstatek]]),""),0)</f>
        <v>3241.8233631732337</v>
      </c>
      <c r="G76" s="29">
        <f ca="1">IF(Splácení[[#This Row],[datum
platby]]="",0,ČástkaDaněZNemovitosti)</f>
        <v>3750</v>
      </c>
      <c r="H76" s="29">
        <f ca="1">IF(Splácení[[#This Row],[datum
platby]]="",0,Splácení[[#This Row],[úrok]]+Splácení[[#This Row],[jistina]]+Splácení[[#This Row],[daň
z nemovitosti]])</f>
        <v>14472.924862896225</v>
      </c>
      <c r="I76" s="29">
        <f ca="1">IF(Splácení[[#This Row],[datum
platby]]="",0,Splácení[[#This Row],[počáteční
zůstatek]]-Splácení[[#This Row],[jistina]])</f>
        <v>1795464.3599335179</v>
      </c>
      <c r="J76" s="14">
        <f ca="1">IF(Splácení[[#This Row],[konečný
zůstatek]]&gt;0,PosledníŘádek-ROW(),0)</f>
        <v>287</v>
      </c>
    </row>
    <row r="77" spans="2:10" ht="15" customHeight="1" x14ac:dyDescent="0.3">
      <c r="B77" s="12">
        <f>ROWS($B$4:B77)</f>
        <v>74</v>
      </c>
      <c r="C77" s="13">
        <f ca="1">IF(ZadanéHodnoty,IF(Splácení[[#This Row],[Č.]]&lt;=DobaTrváníPůjčky,IF(ROW()-ROW(Splácení[[#Headers],[datum
platby]])=1,ZahájeníPůjčky,IF(I76&gt;0,EDATE(C76,1),"")),""),"")</f>
        <v>45839</v>
      </c>
      <c r="D77" s="29">
        <f ca="1">IF(ROW()-ROW(Splácení[[#Headers],[počáteční
zůstatek]])=1,VýšePůjčky,IF(Splácení[[#This Row],[datum
platby]]="",0,INDEX(Splácení[], ROW()-4,8)))</f>
        <v>1795464.3599335179</v>
      </c>
      <c r="E77" s="29">
        <f ca="1">IF(ZadanéHodnoty,IF(ROW()-ROW(Splácení[[#Headers],[úrok]])=1,-IPMT(ÚrokováSazba/12,1,DobaTrváníPůjčky-ROWS($C$4:C77)+1,Splácení[[#This Row],[počáteční
zůstatek]]),IFERROR(-IPMT(ÚrokováSazba/12,1,Splácení[[#This Row],[počet 
zbývajících]],D78),0)),0)</f>
        <v>7467.5376207208255</v>
      </c>
      <c r="F77" s="29">
        <f ca="1">IFERROR(IF(AND(ZadanéHodnoty,Splácení[[#This Row],[datum
platby]]&lt;&gt;""),-PPMT(ÚrokováSazba/12,1,DobaTrváníPůjčky-ROWS($C$4:C77)+1,Splácení[[#This Row],[počáteční
zůstatek]]),""),0)</f>
        <v>3255.3309605197883</v>
      </c>
      <c r="G77" s="29">
        <f ca="1">IF(Splácení[[#This Row],[datum
platby]]="",0,ČástkaDaněZNemovitosti)</f>
        <v>3750</v>
      </c>
      <c r="H77" s="29">
        <f ca="1">IF(Splácení[[#This Row],[datum
platby]]="",0,Splácení[[#This Row],[úrok]]+Splácení[[#This Row],[jistina]]+Splácení[[#This Row],[daň
z nemovitosti]])</f>
        <v>14472.868581240615</v>
      </c>
      <c r="I77" s="29">
        <f ca="1">IF(Splácení[[#This Row],[datum
platby]]="",0,Splácení[[#This Row],[počáteční
zůstatek]]-Splácení[[#This Row],[jistina]])</f>
        <v>1792209.028972998</v>
      </c>
      <c r="J77" s="14">
        <f ca="1">IF(Splácení[[#This Row],[konečný
zůstatek]]&gt;0,PosledníŘádek-ROW(),0)</f>
        <v>286</v>
      </c>
    </row>
    <row r="78" spans="2:10" ht="15" customHeight="1" x14ac:dyDescent="0.3">
      <c r="B78" s="12">
        <f>ROWS($B$4:B78)</f>
        <v>75</v>
      </c>
      <c r="C78" s="13">
        <f ca="1">IF(ZadanéHodnoty,IF(Splácení[[#This Row],[Č.]]&lt;=DobaTrváníPůjčky,IF(ROW()-ROW(Splácení[[#Headers],[datum
platby]])=1,ZahájeníPůjčky,IF(I77&gt;0,EDATE(C77,1),"")),""),"")</f>
        <v>45870</v>
      </c>
      <c r="D78" s="29">
        <f ca="1">IF(ROW()-ROW(Splácení[[#Headers],[počáteční
zůstatek]])=1,VýšePůjčky,IF(Splácení[[#This Row],[datum
platby]]="",0,INDEX(Splácení[], ROW()-4,8)))</f>
        <v>1792209.028972998</v>
      </c>
      <c r="E78" s="29">
        <f ca="1">IF(ZadanéHodnoty,IF(ROW()-ROW(Splácení[[#Headers],[úrok]])=1,-IPMT(ÚrokováSazba/12,1,DobaTrváníPůjčky-ROWS($C$4:C78)+1,Splácení[[#This Row],[počáteční
zůstatek]]),IFERROR(-IPMT(ÚrokováSazba/12,1,Splácení[[#This Row],[počet 
zbývajících]],D79),0)),0)</f>
        <v>7453.9172255561489</v>
      </c>
      <c r="F78" s="29">
        <f ca="1">IFERROR(IF(AND(ZadanéHodnoty,Splácení[[#This Row],[datum
platby]]&lt;&gt;""),-PPMT(ÚrokováSazba/12,1,DobaTrváníPůjčky-ROWS($C$4:C78)+1,Splácení[[#This Row],[počáteční
zůstatek]]),""),0)</f>
        <v>3268.8948395219554</v>
      </c>
      <c r="G78" s="29">
        <f ca="1">IF(Splácení[[#This Row],[datum
platby]]="",0,ČástkaDaněZNemovitosti)</f>
        <v>3750</v>
      </c>
      <c r="H78" s="29">
        <f ca="1">IF(Splácení[[#This Row],[datum
platby]]="",0,Splácení[[#This Row],[úrok]]+Splácení[[#This Row],[jistina]]+Splácení[[#This Row],[daň
z nemovitosti]])</f>
        <v>14472.812065078104</v>
      </c>
      <c r="I78" s="29">
        <f ca="1">IF(Splácení[[#This Row],[datum
platby]]="",0,Splácení[[#This Row],[počáteční
zůstatek]]-Splácení[[#This Row],[jistina]])</f>
        <v>1788940.1341334761</v>
      </c>
      <c r="J78" s="14">
        <f ca="1">IF(Splácení[[#This Row],[konečný
zůstatek]]&gt;0,PosledníŘádek-ROW(),0)</f>
        <v>285</v>
      </c>
    </row>
    <row r="79" spans="2:10" ht="15" customHeight="1" x14ac:dyDescent="0.3">
      <c r="B79" s="12">
        <f>ROWS($B$4:B79)</f>
        <v>76</v>
      </c>
      <c r="C79" s="13">
        <f ca="1">IF(ZadanéHodnoty,IF(Splácení[[#This Row],[Č.]]&lt;=DobaTrváníPůjčky,IF(ROW()-ROW(Splácení[[#Headers],[datum
platby]])=1,ZahájeníPůjčky,IF(I78&gt;0,EDATE(C78,1),"")),""),"")</f>
        <v>45901</v>
      </c>
      <c r="D79" s="29">
        <f ca="1">IF(ROW()-ROW(Splácení[[#Headers],[počáteční
zůstatek]])=1,VýšePůjčky,IF(Splácení[[#This Row],[datum
platby]]="",0,INDEX(Splácení[], ROW()-4,8)))</f>
        <v>1788940.1341334761</v>
      </c>
      <c r="E79" s="29">
        <f ca="1">IF(ZadanéHodnoty,IF(ROW()-ROW(Splácení[[#Headers],[úrok]])=1,-IPMT(ÚrokováSazba/12,1,DobaTrváníPůjčky-ROWS($C$4:C79)+1,Splácení[[#This Row],[počáteční
zůstatek]]),IFERROR(-IPMT(ÚrokováSazba/12,1,Splácení[[#This Row],[počet 
zbývajících]],D80),0)),0)</f>
        <v>7440.240078744956</v>
      </c>
      <c r="F79" s="29">
        <f ca="1">IFERROR(IF(AND(ZadanéHodnoty,Splácení[[#This Row],[datum
platby]]&lt;&gt;""),-PPMT(ÚrokováSazba/12,1,DobaTrváníPůjčky-ROWS($C$4:C79)+1,Splácení[[#This Row],[počáteční
zůstatek]]),""),0)</f>
        <v>3282.5152346866289</v>
      </c>
      <c r="G79" s="29">
        <f ca="1">IF(Splácení[[#This Row],[datum
platby]]="",0,ČástkaDaněZNemovitosti)</f>
        <v>3750</v>
      </c>
      <c r="H79" s="29">
        <f ca="1">IF(Splácení[[#This Row],[datum
platby]]="",0,Splácení[[#This Row],[úrok]]+Splácení[[#This Row],[jistina]]+Splácení[[#This Row],[daň
z nemovitosti]])</f>
        <v>14472.755313431586</v>
      </c>
      <c r="I79" s="29">
        <f ca="1">IF(Splácení[[#This Row],[datum
platby]]="",0,Splácení[[#This Row],[počáteční
zůstatek]]-Splácení[[#This Row],[jistina]])</f>
        <v>1785657.6188987894</v>
      </c>
      <c r="J79" s="14">
        <f ca="1">IF(Splácení[[#This Row],[konečný
zůstatek]]&gt;0,PosledníŘádek-ROW(),0)</f>
        <v>284</v>
      </c>
    </row>
    <row r="80" spans="2:10" ht="15" customHeight="1" x14ac:dyDescent="0.3">
      <c r="B80" s="12">
        <f>ROWS($B$4:B80)</f>
        <v>77</v>
      </c>
      <c r="C80" s="13">
        <f ca="1">IF(ZadanéHodnoty,IF(Splácení[[#This Row],[Č.]]&lt;=DobaTrváníPůjčky,IF(ROW()-ROW(Splácení[[#Headers],[datum
platby]])=1,ZahájeníPůjčky,IF(I79&gt;0,EDATE(C79,1),"")),""),"")</f>
        <v>45931</v>
      </c>
      <c r="D80" s="29">
        <f ca="1">IF(ROW()-ROW(Splácení[[#Headers],[počáteční
zůstatek]])=1,VýšePůjčky,IF(Splácení[[#This Row],[datum
platby]]="",0,INDEX(Splácení[], ROW()-4,8)))</f>
        <v>1785657.6188987894</v>
      </c>
      <c r="E80" s="29">
        <f ca="1">IF(ZadanéHodnoty,IF(ROW()-ROW(Splácení[[#Headers],[úrok]])=1,-IPMT(ÚrokováSazba/12,1,DobaTrváníPůjčky-ROWS($C$4:C80)+1,Splácení[[#This Row],[počáteční
zůstatek]]),IFERROR(-IPMT(ÚrokováSazba/12,1,Splácení[[#This Row],[počet 
zbývajících]],D81),0)),0)</f>
        <v>7426.5059438220478</v>
      </c>
      <c r="F80" s="29">
        <f ca="1">IFERROR(IF(AND(ZadanéHodnoty,Splácení[[#This Row],[datum
platby]]&lt;&gt;""),-PPMT(ÚrokováSazba/12,1,DobaTrváníPůjčky-ROWS($C$4:C80)+1,Splácení[[#This Row],[počáteční
zůstatek]]),""),0)</f>
        <v>3296.1923814978236</v>
      </c>
      <c r="G80" s="29">
        <f ca="1">IF(Splácení[[#This Row],[datum
platby]]="",0,ČástkaDaněZNemovitosti)</f>
        <v>3750</v>
      </c>
      <c r="H80" s="29">
        <f ca="1">IF(Splácení[[#This Row],[datum
platby]]="",0,Splácení[[#This Row],[úrok]]+Splácení[[#This Row],[jistina]]+Splácení[[#This Row],[daň
z nemovitosti]])</f>
        <v>14472.69832531987</v>
      </c>
      <c r="I80" s="29">
        <f ca="1">IF(Splácení[[#This Row],[datum
platby]]="",0,Splácení[[#This Row],[počáteční
zůstatek]]-Splácení[[#This Row],[jistina]])</f>
        <v>1782361.4265172915</v>
      </c>
      <c r="J80" s="14">
        <f ca="1">IF(Splácení[[#This Row],[konečný
zůstatek]]&gt;0,PosledníŘádek-ROW(),0)</f>
        <v>283</v>
      </c>
    </row>
    <row r="81" spans="2:10" ht="15" customHeight="1" x14ac:dyDescent="0.3">
      <c r="B81" s="12">
        <f>ROWS($B$4:B81)</f>
        <v>78</v>
      </c>
      <c r="C81" s="13">
        <f ca="1">IF(ZadanéHodnoty,IF(Splácení[[#This Row],[Č.]]&lt;=DobaTrváníPůjčky,IF(ROW()-ROW(Splácení[[#Headers],[datum
platby]])=1,ZahájeníPůjčky,IF(I80&gt;0,EDATE(C80,1),"")),""),"")</f>
        <v>45962</v>
      </c>
      <c r="D81" s="29">
        <f ca="1">IF(ROW()-ROW(Splácení[[#Headers],[počáteční
zůstatek]])=1,VýšePůjčky,IF(Splácení[[#This Row],[datum
platby]]="",0,INDEX(Splácení[], ROW()-4,8)))</f>
        <v>1782361.4265172915</v>
      </c>
      <c r="E81" s="29">
        <f ca="1">IF(ZadanéHodnoty,IF(ROW()-ROW(Splácení[[#Headers],[úrok]])=1,-IPMT(ÚrokováSazba/12,1,DobaTrváníPůjčky-ROWS($C$4:C81)+1,Splácení[[#This Row],[počáteční
zůstatek]]),IFERROR(-IPMT(ÚrokováSazba/12,1,Splácení[[#This Row],[počet 
zbývajících]],D82),0)),0)</f>
        <v>7412.7145833369614</v>
      </c>
      <c r="F81" s="29">
        <f ca="1">IFERROR(IF(AND(ZadanéHodnoty,Splácení[[#This Row],[datum
platby]]&lt;&gt;""),-PPMT(ÚrokováSazba/12,1,DobaTrváníPůjčky-ROWS($C$4:C81)+1,Splácení[[#This Row],[počáteční
zůstatek]]),""),0)</f>
        <v>3309.9265164207304</v>
      </c>
      <c r="G81" s="29">
        <f ca="1">IF(Splácení[[#This Row],[datum
platby]]="",0,ČástkaDaněZNemovitosti)</f>
        <v>3750</v>
      </c>
      <c r="H81" s="29">
        <f ca="1">IF(Splácení[[#This Row],[datum
platby]]="",0,Splácení[[#This Row],[úrok]]+Splácení[[#This Row],[jistina]]+Splácení[[#This Row],[daň
z nemovitosti]])</f>
        <v>14472.641099757691</v>
      </c>
      <c r="I81" s="29">
        <f ca="1">IF(Splácení[[#This Row],[datum
platby]]="",0,Splácení[[#This Row],[počáteční
zůstatek]]-Splácení[[#This Row],[jistina]])</f>
        <v>1779051.5000008708</v>
      </c>
      <c r="J81" s="14">
        <f ca="1">IF(Splácení[[#This Row],[konečný
zůstatek]]&gt;0,PosledníŘádek-ROW(),0)</f>
        <v>282</v>
      </c>
    </row>
    <row r="82" spans="2:10" ht="15" customHeight="1" x14ac:dyDescent="0.3">
      <c r="B82" s="12">
        <f>ROWS($B$4:B82)</f>
        <v>79</v>
      </c>
      <c r="C82" s="13">
        <f ca="1">IF(ZadanéHodnoty,IF(Splácení[[#This Row],[Č.]]&lt;=DobaTrváníPůjčky,IF(ROW()-ROW(Splácení[[#Headers],[datum
platby]])=1,ZahájeníPůjčky,IF(I81&gt;0,EDATE(C81,1),"")),""),"")</f>
        <v>45992</v>
      </c>
      <c r="D82" s="29">
        <f ca="1">IF(ROW()-ROW(Splácení[[#Headers],[počáteční
zůstatek]])=1,VýšePůjčky,IF(Splácení[[#This Row],[datum
platby]]="",0,INDEX(Splácení[], ROW()-4,8)))</f>
        <v>1779051.5000008708</v>
      </c>
      <c r="E82" s="29">
        <f ca="1">IF(ZadanéHodnoty,IF(ROW()-ROW(Splácení[[#Headers],[úrok]])=1,-IPMT(ÚrokováSazba/12,1,DobaTrváníPůjčky-ROWS($C$4:C82)+1,Splácení[[#This Row],[počáteční
zůstatek]]),IFERROR(-IPMT(ÚrokováSazba/12,1,Splácení[[#This Row],[počet 
zbývajících]],D83),0)),0)</f>
        <v>7398.8657588498536</v>
      </c>
      <c r="F82" s="29">
        <f ca="1">IFERROR(IF(AND(ZadanéHodnoty,Splácení[[#This Row],[datum
platby]]&lt;&gt;""),-PPMT(ÚrokováSazba/12,1,DobaTrváníPůjčky-ROWS($C$4:C82)+1,Splácení[[#This Row],[počáteční
zůstatek]]),""),0)</f>
        <v>3323.7178769058173</v>
      </c>
      <c r="G82" s="29">
        <f ca="1">IF(Splácení[[#This Row],[datum
platby]]="",0,ČástkaDaněZNemovitosti)</f>
        <v>3750</v>
      </c>
      <c r="H82" s="29">
        <f ca="1">IF(Splácení[[#This Row],[datum
platby]]="",0,Splácení[[#This Row],[úrok]]+Splácení[[#This Row],[jistina]]+Splácení[[#This Row],[daň
z nemovitosti]])</f>
        <v>14472.583635755671</v>
      </c>
      <c r="I82" s="29">
        <f ca="1">IF(Splácení[[#This Row],[datum
platby]]="",0,Splácení[[#This Row],[počáteční
zůstatek]]-Splácení[[#This Row],[jistina]])</f>
        <v>1775727.782123965</v>
      </c>
      <c r="J82" s="14">
        <f ca="1">IF(Splácení[[#This Row],[konečný
zůstatek]]&gt;0,PosledníŘádek-ROW(),0)</f>
        <v>281</v>
      </c>
    </row>
    <row r="83" spans="2:10" ht="15" customHeight="1" x14ac:dyDescent="0.3">
      <c r="B83" s="12">
        <f>ROWS($B$4:B83)</f>
        <v>80</v>
      </c>
      <c r="C83" s="13">
        <f ca="1">IF(ZadanéHodnoty,IF(Splácení[[#This Row],[Č.]]&lt;=DobaTrváníPůjčky,IF(ROW()-ROW(Splácení[[#Headers],[datum
platby]])=1,ZahájeníPůjčky,IF(I82&gt;0,EDATE(C82,1),"")),""),"")</f>
        <v>46023</v>
      </c>
      <c r="D83" s="29">
        <f ca="1">IF(ROW()-ROW(Splácení[[#Headers],[počáteční
zůstatek]])=1,VýšePůjčky,IF(Splácení[[#This Row],[datum
platby]]="",0,INDEX(Splácení[], ROW()-4,8)))</f>
        <v>1775727.782123965</v>
      </c>
      <c r="E83" s="29">
        <f ca="1">IF(ZadanéHodnoty,IF(ROW()-ROW(Splácení[[#Headers],[úrok]])=1,-IPMT(ÚrokováSazba/12,1,DobaTrváníPůjčky-ROWS($C$4:C83)+1,Splácení[[#This Row],[počáteční
zůstatek]]),IFERROR(-IPMT(ÚrokováSazba/12,1,Splácení[[#This Row],[počet 
zbývajících]],D84),0)),0)</f>
        <v>7384.9592309273839</v>
      </c>
      <c r="F83" s="29">
        <f ca="1">IFERROR(IF(AND(ZadanéHodnoty,Splácení[[#This Row],[datum
platby]]&lt;&gt;""),-PPMT(ÚrokováSazba/12,1,DobaTrváníPůjčky-ROWS($C$4:C83)+1,Splácení[[#This Row],[počáteční
zůstatek]]),""),0)</f>
        <v>3337.5667013929256</v>
      </c>
      <c r="G83" s="29">
        <f ca="1">IF(Splácení[[#This Row],[datum
platby]]="",0,ČástkaDaněZNemovitosti)</f>
        <v>3750</v>
      </c>
      <c r="H83" s="29">
        <f ca="1">IF(Splácení[[#This Row],[datum
platby]]="",0,Splácení[[#This Row],[úrok]]+Splácení[[#This Row],[jistina]]+Splácení[[#This Row],[daň
z nemovitosti]])</f>
        <v>14472.52593232031</v>
      </c>
      <c r="I83" s="29">
        <f ca="1">IF(Splácení[[#This Row],[datum
platby]]="",0,Splácení[[#This Row],[počáteční
zůstatek]]-Splácení[[#This Row],[jistina]])</f>
        <v>1772390.2154225721</v>
      </c>
      <c r="J83" s="14">
        <f ca="1">IF(Splácení[[#This Row],[konečný
zůstatek]]&gt;0,PosledníŘádek-ROW(),0)</f>
        <v>280</v>
      </c>
    </row>
    <row r="84" spans="2:10" ht="15" customHeight="1" x14ac:dyDescent="0.3">
      <c r="B84" s="12">
        <f>ROWS($B$4:B84)</f>
        <v>81</v>
      </c>
      <c r="C84" s="13">
        <f ca="1">IF(ZadanéHodnoty,IF(Splácení[[#This Row],[Č.]]&lt;=DobaTrváníPůjčky,IF(ROW()-ROW(Splácení[[#Headers],[datum
platby]])=1,ZahájeníPůjčky,IF(I83&gt;0,EDATE(C83,1),"")),""),"")</f>
        <v>46054</v>
      </c>
      <c r="D84" s="29">
        <f ca="1">IF(ROW()-ROW(Splácení[[#Headers],[počáteční
zůstatek]])=1,VýšePůjčky,IF(Splácení[[#This Row],[datum
platby]]="",0,INDEX(Splácení[], ROW()-4,8)))</f>
        <v>1772390.2154225721</v>
      </c>
      <c r="E84" s="29">
        <f ca="1">IF(ZadanéHodnoty,IF(ROW()-ROW(Splácení[[#Headers],[úrok]])=1,-IPMT(ÚrokováSazba/12,1,DobaTrváníPůjčky-ROWS($C$4:C84)+1,Splácení[[#This Row],[počáteční
zůstatek]]),IFERROR(-IPMT(ÚrokováSazba/12,1,Splácení[[#This Row],[počet 
zbývajících]],D85),0)),0)</f>
        <v>7370.9947591385699</v>
      </c>
      <c r="F84" s="29">
        <f ca="1">IFERROR(IF(AND(ZadanéHodnoty,Splácení[[#This Row],[datum
platby]]&lt;&gt;""),-PPMT(ÚrokováSazba/12,1,DobaTrváníPůjčky-ROWS($C$4:C84)+1,Splácení[[#This Row],[počáteční
zůstatek]]),""),0)</f>
        <v>3351.4732293153957</v>
      </c>
      <c r="G84" s="29">
        <f ca="1">IF(Splácení[[#This Row],[datum
platby]]="",0,ČástkaDaněZNemovitosti)</f>
        <v>3750</v>
      </c>
      <c r="H84" s="29">
        <f ca="1">IF(Splácení[[#This Row],[datum
platby]]="",0,Splácení[[#This Row],[úrok]]+Splácení[[#This Row],[jistina]]+Splácení[[#This Row],[daň
z nemovitosti]])</f>
        <v>14472.467988453966</v>
      </c>
      <c r="I84" s="29">
        <f ca="1">IF(Splácení[[#This Row],[datum
platby]]="",0,Splácení[[#This Row],[počáteční
zůstatek]]-Splácení[[#This Row],[jistina]])</f>
        <v>1769038.7421932567</v>
      </c>
      <c r="J84" s="14">
        <f ca="1">IF(Splácení[[#This Row],[konečný
zůstatek]]&gt;0,PosledníŘádek-ROW(),0)</f>
        <v>279</v>
      </c>
    </row>
    <row r="85" spans="2:10" ht="15" customHeight="1" x14ac:dyDescent="0.3">
      <c r="B85" s="12">
        <f>ROWS($B$4:B85)</f>
        <v>82</v>
      </c>
      <c r="C85" s="13">
        <f ca="1">IF(ZadanéHodnoty,IF(Splácení[[#This Row],[Č.]]&lt;=DobaTrváníPůjčky,IF(ROW()-ROW(Splácení[[#Headers],[datum
platby]])=1,ZahájeníPůjčky,IF(I84&gt;0,EDATE(C84,1),"")),""),"")</f>
        <v>46082</v>
      </c>
      <c r="D85" s="29">
        <f ca="1">IF(ROW()-ROW(Splácení[[#Headers],[počáteční
zůstatek]])=1,VýšePůjčky,IF(Splácení[[#This Row],[datum
platby]]="",0,INDEX(Splácení[], ROW()-4,8)))</f>
        <v>1769038.7421932567</v>
      </c>
      <c r="E85" s="29">
        <f ca="1">IF(ZadanéHodnoty,IF(ROW()-ROW(Splácení[[#Headers],[úrok]])=1,-IPMT(ÚrokováSazba/12,1,DobaTrváníPůjčky-ROWS($C$4:C85)+1,Splácení[[#This Row],[počáteční
zůstatek]]),IFERROR(-IPMT(ÚrokováSazba/12,1,Splácení[[#This Row],[počet 
zbývajících]],D86),0)),0)</f>
        <v>7356.972102050634</v>
      </c>
      <c r="F85" s="29">
        <f ca="1">IFERROR(IF(AND(ZadanéHodnoty,Splácení[[#This Row],[datum
platby]]&lt;&gt;""),-PPMT(ÚrokováSazba/12,1,DobaTrváníPůjčky-ROWS($C$4:C85)+1,Splácení[[#This Row],[počáteční
zůstatek]]),""),0)</f>
        <v>3365.4377011042102</v>
      </c>
      <c r="G85" s="29">
        <f ca="1">IF(Splácení[[#This Row],[datum
platby]]="",0,ČástkaDaněZNemovitosti)</f>
        <v>3750</v>
      </c>
      <c r="H85" s="29">
        <f ca="1">IF(Splácení[[#This Row],[datum
platby]]="",0,Splácení[[#This Row],[úrok]]+Splácení[[#This Row],[jistina]]+Splácení[[#This Row],[daň
z nemovitosti]])</f>
        <v>14472.409803154844</v>
      </c>
      <c r="I85" s="29">
        <f ca="1">IF(Splácení[[#This Row],[datum
platby]]="",0,Splácení[[#This Row],[počáteční
zůstatek]]-Splácení[[#This Row],[jistina]])</f>
        <v>1765673.3044921525</v>
      </c>
      <c r="J85" s="14">
        <f ca="1">IF(Splácení[[#This Row],[konečný
zůstatek]]&gt;0,PosledníŘádek-ROW(),0)</f>
        <v>278</v>
      </c>
    </row>
    <row r="86" spans="2:10" ht="15" customHeight="1" x14ac:dyDescent="0.3">
      <c r="B86" s="12">
        <f>ROWS($B$4:B86)</f>
        <v>83</v>
      </c>
      <c r="C86" s="13">
        <f ca="1">IF(ZadanéHodnoty,IF(Splácení[[#This Row],[Č.]]&lt;=DobaTrváníPůjčky,IF(ROW()-ROW(Splácení[[#Headers],[datum
platby]])=1,ZahájeníPůjčky,IF(I85&gt;0,EDATE(C85,1),"")),""),"")</f>
        <v>46113</v>
      </c>
      <c r="D86" s="29">
        <f ca="1">IF(ROW()-ROW(Splácení[[#Headers],[počáteční
zůstatek]])=1,VýšePůjčky,IF(Splácení[[#This Row],[datum
platby]]="",0,INDEX(Splácení[], ROW()-4,8)))</f>
        <v>1765673.3044921525</v>
      </c>
      <c r="E86" s="29">
        <f ca="1">IF(ZadanéHodnoty,IF(ROW()-ROW(Splácení[[#Headers],[úrok]])=1,-IPMT(ÚrokováSazba/12,1,DobaTrváníPůjčky-ROWS($C$4:C86)+1,Splácení[[#This Row],[počáteční
zůstatek]]),IFERROR(-IPMT(ÚrokováSazba/12,1,Splácení[[#This Row],[počet 
zbývajících]],D87),0)),0)</f>
        <v>7342.8910172248343</v>
      </c>
      <c r="F86" s="29">
        <f ca="1">IFERROR(IF(AND(ZadanéHodnoty,Splácení[[#This Row],[datum
platby]]&lt;&gt;""),-PPMT(ÚrokováSazba/12,1,DobaTrváníPůjčky-ROWS($C$4:C86)+1,Splácení[[#This Row],[počáteční
zůstatek]]),""),0)</f>
        <v>3379.4603581921433</v>
      </c>
      <c r="G86" s="29">
        <f ca="1">IF(Splácení[[#This Row],[datum
platby]]="",0,ČástkaDaněZNemovitosti)</f>
        <v>3750</v>
      </c>
      <c r="H86" s="29">
        <f ca="1">IF(Splácení[[#This Row],[datum
platby]]="",0,Splácení[[#This Row],[úrok]]+Splácení[[#This Row],[jistina]]+Splácení[[#This Row],[daň
z nemovitosti]])</f>
        <v>14472.351375416978</v>
      </c>
      <c r="I86" s="29">
        <f ca="1">IF(Splácení[[#This Row],[datum
platby]]="",0,Splácení[[#This Row],[počáteční
zůstatek]]-Splácení[[#This Row],[jistina]])</f>
        <v>1762293.8441339603</v>
      </c>
      <c r="J86" s="14">
        <f ca="1">IF(Splácení[[#This Row],[konečný
zůstatek]]&gt;0,PosledníŘádek-ROW(),0)</f>
        <v>277</v>
      </c>
    </row>
    <row r="87" spans="2:10" ht="15" customHeight="1" x14ac:dyDescent="0.3">
      <c r="B87" s="12">
        <f>ROWS($B$4:B87)</f>
        <v>84</v>
      </c>
      <c r="C87" s="13">
        <f ca="1">IF(ZadanéHodnoty,IF(Splácení[[#This Row],[Č.]]&lt;=DobaTrváníPůjčky,IF(ROW()-ROW(Splácení[[#Headers],[datum
platby]])=1,ZahájeníPůjčky,IF(I86&gt;0,EDATE(C86,1),"")),""),"")</f>
        <v>46143</v>
      </c>
      <c r="D87" s="29">
        <f ca="1">IF(ROW()-ROW(Splácení[[#Headers],[počáteční
zůstatek]])=1,VýšePůjčky,IF(Splácení[[#This Row],[datum
platby]]="",0,INDEX(Splácení[], ROW()-4,8)))</f>
        <v>1762293.8441339603</v>
      </c>
      <c r="E87" s="29">
        <f ca="1">IF(ZadanéHodnoty,IF(ROW()-ROW(Splácení[[#Headers],[úrok]])=1,-IPMT(ÚrokováSazba/12,1,DobaTrváníPůjčky-ROWS($C$4:C87)+1,Splácení[[#This Row],[počáteční
zůstatek]]),IFERROR(-IPMT(ÚrokováSazba/12,1,Splácení[[#This Row],[počet 
zbývajících]],D88),0)),0)</f>
        <v>7328.7512612122591</v>
      </c>
      <c r="F87" s="29">
        <f ca="1">IFERROR(IF(AND(ZadanéHodnoty,Splácení[[#This Row],[datum
platby]]&lt;&gt;""),-PPMT(ÚrokováSazba/12,1,DobaTrváníPůjčky-ROWS($C$4:C87)+1,Splácení[[#This Row],[počáteční
zůstatek]]),""),0)</f>
        <v>3393.5414430179449</v>
      </c>
      <c r="G87" s="29">
        <f ca="1">IF(Splácení[[#This Row],[datum
platby]]="",0,ČástkaDaněZNemovitosti)</f>
        <v>3750</v>
      </c>
      <c r="H87" s="29">
        <f ca="1">IF(Splácení[[#This Row],[datum
platby]]="",0,Splácení[[#This Row],[úrok]]+Splácení[[#This Row],[jistina]]+Splácení[[#This Row],[daň
z nemovitosti]])</f>
        <v>14472.292704230204</v>
      </c>
      <c r="I87" s="29">
        <f ca="1">IF(Splácení[[#This Row],[datum
platby]]="",0,Splácení[[#This Row],[počáteční
zůstatek]]-Splácení[[#This Row],[jistina]])</f>
        <v>1758900.3026909423</v>
      </c>
      <c r="J87" s="14">
        <f ca="1">IF(Splácení[[#This Row],[konečný
zůstatek]]&gt;0,PosledníŘádek-ROW(),0)</f>
        <v>276</v>
      </c>
    </row>
    <row r="88" spans="2:10" ht="15" customHeight="1" x14ac:dyDescent="0.3">
      <c r="B88" s="12">
        <f>ROWS($B$4:B88)</f>
        <v>85</v>
      </c>
      <c r="C88" s="13">
        <f ca="1">IF(ZadanéHodnoty,IF(Splácení[[#This Row],[Č.]]&lt;=DobaTrváníPůjčky,IF(ROW()-ROW(Splácení[[#Headers],[datum
platby]])=1,ZahájeníPůjčky,IF(I87&gt;0,EDATE(C87,1),"")),""),"")</f>
        <v>46174</v>
      </c>
      <c r="D88" s="29">
        <f ca="1">IF(ROW()-ROW(Splácení[[#Headers],[počáteční
zůstatek]])=1,VýšePůjčky,IF(Splácení[[#This Row],[datum
platby]]="",0,INDEX(Splácení[], ROW()-4,8)))</f>
        <v>1758900.3026909423</v>
      </c>
      <c r="E88" s="29">
        <f ca="1">IF(ZadanéHodnoty,IF(ROW()-ROW(Splácení[[#Headers],[úrok]])=1,-IPMT(ÚrokováSazba/12,1,DobaTrváníPůjčky-ROWS($C$4:C88)+1,Splácení[[#This Row],[počáteční
zůstatek]]),IFERROR(-IPMT(ÚrokováSazba/12,1,Splácení[[#This Row],[počet 
zbývajících]],D89),0)),0)</f>
        <v>7314.5525895496321</v>
      </c>
      <c r="F88" s="29">
        <f ca="1">IFERROR(IF(AND(ZadanéHodnoty,Splácení[[#This Row],[datum
platby]]&lt;&gt;""),-PPMT(ÚrokováSazba/12,1,DobaTrváníPůjčky-ROWS($C$4:C88)+1,Splácení[[#This Row],[počáteční
zůstatek]]),""),0)</f>
        <v>3407.6811990305182</v>
      </c>
      <c r="G88" s="29">
        <f ca="1">IF(Splácení[[#This Row],[datum
platby]]="",0,ČástkaDaněZNemovitosti)</f>
        <v>3750</v>
      </c>
      <c r="H88" s="29">
        <f ca="1">IF(Splácení[[#This Row],[datum
platby]]="",0,Splácení[[#This Row],[úrok]]+Splácení[[#This Row],[jistina]]+Splácení[[#This Row],[daň
z nemovitosti]])</f>
        <v>14472.23378858015</v>
      </c>
      <c r="I88" s="29">
        <f ca="1">IF(Splácení[[#This Row],[datum
platby]]="",0,Splácení[[#This Row],[počáteční
zůstatek]]-Splácení[[#This Row],[jistina]])</f>
        <v>1755492.6214919118</v>
      </c>
      <c r="J88" s="14">
        <f ca="1">IF(Splácení[[#This Row],[konečný
zůstatek]]&gt;0,PosledníŘádek-ROW(),0)</f>
        <v>275</v>
      </c>
    </row>
    <row r="89" spans="2:10" ht="15" customHeight="1" x14ac:dyDescent="0.3">
      <c r="B89" s="12">
        <f>ROWS($B$4:B89)</f>
        <v>86</v>
      </c>
      <c r="C89" s="13">
        <f ca="1">IF(ZadanéHodnoty,IF(Splácení[[#This Row],[Č.]]&lt;=DobaTrváníPůjčky,IF(ROW()-ROW(Splácení[[#Headers],[datum
platby]])=1,ZahájeníPůjčky,IF(I88&gt;0,EDATE(C88,1),"")),""),"")</f>
        <v>46204</v>
      </c>
      <c r="D89" s="29">
        <f ca="1">IF(ROW()-ROW(Splácení[[#Headers],[počáteční
zůstatek]])=1,VýšePůjčky,IF(Splácení[[#This Row],[datum
platby]]="",0,INDEX(Splácení[], ROW()-4,8)))</f>
        <v>1755492.6214919118</v>
      </c>
      <c r="E89" s="29">
        <f ca="1">IF(ZadanéHodnoty,IF(ROW()-ROW(Splácení[[#Headers],[úrok]])=1,-IPMT(ÚrokováSazba/12,1,DobaTrváníPůjčky-ROWS($C$4:C89)+1,Splácení[[#This Row],[počáteční
zůstatek]]),IFERROR(-IPMT(ÚrokováSazba/12,1,Splácení[[#This Row],[počet 
zbývajících]],D90),0)),0)</f>
        <v>7300.2947567550773</v>
      </c>
      <c r="F89" s="29">
        <f ca="1">IFERROR(IF(AND(ZadanéHodnoty,Splácení[[#This Row],[datum
platby]]&lt;&gt;""),-PPMT(ÚrokováSazba/12,1,DobaTrváníPůjčky-ROWS($C$4:C89)+1,Splácení[[#This Row],[počáteční
zůstatek]]),""),0)</f>
        <v>3421.8798706931461</v>
      </c>
      <c r="G89" s="29">
        <f ca="1">IF(Splácení[[#This Row],[datum
platby]]="",0,ČástkaDaněZNemovitosti)</f>
        <v>3750</v>
      </c>
      <c r="H89" s="29">
        <f ca="1">IF(Splácení[[#This Row],[datum
platby]]="",0,Splácení[[#This Row],[úrok]]+Splácení[[#This Row],[jistina]]+Splácení[[#This Row],[daň
z nemovitosti]])</f>
        <v>14472.174627448223</v>
      </c>
      <c r="I89" s="29">
        <f ca="1">IF(Splácení[[#This Row],[datum
platby]]="",0,Splácení[[#This Row],[počáteční
zůstatek]]-Splácení[[#This Row],[jistina]])</f>
        <v>1752070.7416212186</v>
      </c>
      <c r="J89" s="14">
        <f ca="1">IF(Splácení[[#This Row],[konečný
zůstatek]]&gt;0,PosledníŘádek-ROW(),0)</f>
        <v>274</v>
      </c>
    </row>
    <row r="90" spans="2:10" ht="15" customHeight="1" x14ac:dyDescent="0.3">
      <c r="B90" s="12">
        <f>ROWS($B$4:B90)</f>
        <v>87</v>
      </c>
      <c r="C90" s="13">
        <f ca="1">IF(ZadanéHodnoty,IF(Splácení[[#This Row],[Č.]]&lt;=DobaTrváníPůjčky,IF(ROW()-ROW(Splácení[[#Headers],[datum
platby]])=1,ZahájeníPůjčky,IF(I89&gt;0,EDATE(C89,1),"")),""),"")</f>
        <v>46235</v>
      </c>
      <c r="D90" s="29">
        <f ca="1">IF(ROW()-ROW(Splácení[[#Headers],[počáteční
zůstatek]])=1,VýšePůjčky,IF(Splácení[[#This Row],[datum
platby]]="",0,INDEX(Splácení[], ROW()-4,8)))</f>
        <v>1752070.7416212186</v>
      </c>
      <c r="E90" s="29">
        <f ca="1">IF(ZadanéHodnoty,IF(ROW()-ROW(Splácení[[#Headers],[úrok]])=1,-IPMT(ÚrokováSazba/12,1,DobaTrváníPůjčky-ROWS($C$4:C90)+1,Splácení[[#This Row],[počáteční
zůstatek]]),IFERROR(-IPMT(ÚrokováSazba/12,1,Splácení[[#This Row],[počet 
zbývajících]],D91),0)),0)</f>
        <v>7285.9775163238792</v>
      </c>
      <c r="F90" s="29">
        <f ca="1">IFERROR(IF(AND(ZadanéHodnoty,Splácení[[#This Row],[datum
platby]]&lt;&gt;""),-PPMT(ÚrokováSazba/12,1,DobaTrváníPůjčky-ROWS($C$4:C90)+1,Splácení[[#This Row],[počáteční
zůstatek]]),""),0)</f>
        <v>3436.1377034877009</v>
      </c>
      <c r="G90" s="29">
        <f ca="1">IF(Splácení[[#This Row],[datum
platby]]="",0,ČástkaDaněZNemovitosti)</f>
        <v>3750</v>
      </c>
      <c r="H90" s="29">
        <f ca="1">IF(Splácení[[#This Row],[datum
platby]]="",0,Splácení[[#This Row],[úrok]]+Splácení[[#This Row],[jistina]]+Splácení[[#This Row],[daň
z nemovitosti]])</f>
        <v>14472.11521981158</v>
      </c>
      <c r="I90" s="29">
        <f ca="1">IF(Splácení[[#This Row],[datum
platby]]="",0,Splácení[[#This Row],[počáteční
zůstatek]]-Splácení[[#This Row],[jistina]])</f>
        <v>1748634.603917731</v>
      </c>
      <c r="J90" s="14">
        <f ca="1">IF(Splácení[[#This Row],[konečný
zůstatek]]&gt;0,PosledníŘádek-ROW(),0)</f>
        <v>273</v>
      </c>
    </row>
    <row r="91" spans="2:10" ht="15" customHeight="1" x14ac:dyDescent="0.3">
      <c r="B91" s="12">
        <f>ROWS($B$4:B91)</f>
        <v>88</v>
      </c>
      <c r="C91" s="13">
        <f ca="1">IF(ZadanéHodnoty,IF(Splácení[[#This Row],[Č.]]&lt;=DobaTrváníPůjčky,IF(ROW()-ROW(Splácení[[#Headers],[datum
platby]])=1,ZahájeníPůjčky,IF(I90&gt;0,EDATE(C90,1),"")),""),"")</f>
        <v>46266</v>
      </c>
      <c r="D91" s="29">
        <f ca="1">IF(ROW()-ROW(Splácení[[#Headers],[počáteční
zůstatek]])=1,VýšePůjčky,IF(Splácení[[#This Row],[datum
platby]]="",0,INDEX(Splácení[], ROW()-4,8)))</f>
        <v>1748634.603917731</v>
      </c>
      <c r="E91" s="29">
        <f ca="1">IF(ZadanéHodnoty,IF(ROW()-ROW(Splácení[[#Headers],[úrok]])=1,-IPMT(ÚrokováSazba/12,1,DobaTrváníPůjčky-ROWS($C$4:C91)+1,Splácení[[#This Row],[počáteční
zůstatek]]),IFERROR(-IPMT(ÚrokováSazba/12,1,Splácení[[#This Row],[počet 
zbývajících]],D92),0)),0)</f>
        <v>7271.6006207242181</v>
      </c>
      <c r="F91" s="29">
        <f ca="1">IFERROR(IF(AND(ZadanéHodnoty,Splácení[[#This Row],[datum
platby]]&lt;&gt;""),-PPMT(ÚrokováSazba/12,1,DobaTrváníPůjčky-ROWS($C$4:C91)+1,Splácení[[#This Row],[počáteční
zůstatek]]),""),0)</f>
        <v>3450.4549439188995</v>
      </c>
      <c r="G91" s="29">
        <f ca="1">IF(Splácení[[#This Row],[datum
platby]]="",0,ČástkaDaněZNemovitosti)</f>
        <v>3750</v>
      </c>
      <c r="H91" s="29">
        <f ca="1">IF(Splácení[[#This Row],[datum
platby]]="",0,Splácení[[#This Row],[úrok]]+Splácení[[#This Row],[jistina]]+Splácení[[#This Row],[daň
z nemovitosti]])</f>
        <v>14472.055564643117</v>
      </c>
      <c r="I91" s="29">
        <f ca="1">IF(Splácení[[#This Row],[datum
platby]]="",0,Splácení[[#This Row],[počáteční
zůstatek]]-Splácení[[#This Row],[jistina]])</f>
        <v>1745184.1489738121</v>
      </c>
      <c r="J91" s="14">
        <f ca="1">IF(Splácení[[#This Row],[konečný
zůstatek]]&gt;0,PosledníŘádek-ROW(),0)</f>
        <v>272</v>
      </c>
    </row>
    <row r="92" spans="2:10" ht="15" customHeight="1" x14ac:dyDescent="0.3">
      <c r="B92" s="12">
        <f>ROWS($B$4:B92)</f>
        <v>89</v>
      </c>
      <c r="C92" s="13">
        <f ca="1">IF(ZadanéHodnoty,IF(Splácení[[#This Row],[Č.]]&lt;=DobaTrváníPůjčky,IF(ROW()-ROW(Splácení[[#Headers],[datum
platby]])=1,ZahájeníPůjčky,IF(I91&gt;0,EDATE(C91,1),"")),""),"")</f>
        <v>46296</v>
      </c>
      <c r="D92" s="29">
        <f ca="1">IF(ROW()-ROW(Splácení[[#Headers],[počáteční
zůstatek]])=1,VýšePůjčky,IF(Splácení[[#This Row],[datum
platby]]="",0,INDEX(Splácení[], ROW()-4,8)))</f>
        <v>1745184.1489738121</v>
      </c>
      <c r="E92" s="29">
        <f ca="1">IF(ZadanéHodnoty,IF(ROW()-ROW(Splácení[[#Headers],[úrok]])=1,-IPMT(ÚrokováSazba/12,1,DobaTrváníPůjčky-ROWS($C$4:C92)+1,Splácení[[#This Row],[počáteční
zůstatek]]),IFERROR(-IPMT(ÚrokováSazba/12,1,Splácení[[#This Row],[počet 
zbývajících]],D93),0)),0)</f>
        <v>7257.1638213928891</v>
      </c>
      <c r="F92" s="29">
        <f ca="1">IFERROR(IF(AND(ZadanéHodnoty,Splácení[[#This Row],[datum
platby]]&lt;&gt;""),-PPMT(ÚrokováSazba/12,1,DobaTrváníPůjčky-ROWS($C$4:C92)+1,Splácení[[#This Row],[počáteční
zůstatek]]),""),0)</f>
        <v>3464.831839518562</v>
      </c>
      <c r="G92" s="29">
        <f ca="1">IF(Splácení[[#This Row],[datum
platby]]="",0,ČástkaDaněZNemovitosti)</f>
        <v>3750</v>
      </c>
      <c r="H92" s="29">
        <f ca="1">IF(Splácení[[#This Row],[datum
platby]]="",0,Splácení[[#This Row],[úrok]]+Splácení[[#This Row],[jistina]]+Splácení[[#This Row],[daň
z nemovitosti]])</f>
        <v>14471.995660911451</v>
      </c>
      <c r="I92" s="29">
        <f ca="1">IF(Splácení[[#This Row],[datum
platby]]="",0,Splácení[[#This Row],[počáteční
zůstatek]]-Splácení[[#This Row],[jistina]])</f>
        <v>1741719.3171342935</v>
      </c>
      <c r="J92" s="14">
        <f ca="1">IF(Splácení[[#This Row],[konečný
zůstatek]]&gt;0,PosledníŘádek-ROW(),0)</f>
        <v>271</v>
      </c>
    </row>
    <row r="93" spans="2:10" ht="15" customHeight="1" x14ac:dyDescent="0.3">
      <c r="B93" s="12">
        <f>ROWS($B$4:B93)</f>
        <v>90</v>
      </c>
      <c r="C93" s="13">
        <f ca="1">IF(ZadanéHodnoty,IF(Splácení[[#This Row],[Č.]]&lt;=DobaTrváníPůjčky,IF(ROW()-ROW(Splácení[[#Headers],[datum
platby]])=1,ZahájeníPůjčky,IF(I92&gt;0,EDATE(C92,1),"")),""),"")</f>
        <v>46327</v>
      </c>
      <c r="D93" s="29">
        <f ca="1">IF(ROW()-ROW(Splácení[[#Headers],[počáteční
zůstatek]])=1,VýšePůjčky,IF(Splácení[[#This Row],[datum
platby]]="",0,INDEX(Splácení[], ROW()-4,8)))</f>
        <v>1741719.3171342935</v>
      </c>
      <c r="E93" s="29">
        <f ca="1">IF(ZadanéHodnoty,IF(ROW()-ROW(Splácení[[#Headers],[úrok]])=1,-IPMT(ÚrokováSazba/12,1,DobaTrváníPůjčky-ROWS($C$4:C93)+1,Splácení[[#This Row],[počáteční
zůstatek]]),IFERROR(-IPMT(ÚrokováSazba/12,1,Splácení[[#This Row],[počet 
zbývajících]],D94),0)),0)</f>
        <v>7242.6668687310148</v>
      </c>
      <c r="F93" s="29">
        <f ca="1">IFERROR(IF(AND(ZadanéHodnoty,Splácení[[#This Row],[datum
platby]]&lt;&gt;""),-PPMT(ÚrokováSazba/12,1,DobaTrváníPůjčky-ROWS($C$4:C93)+1,Splácení[[#This Row],[počáteční
zůstatek]]),""),0)</f>
        <v>3479.2686388498896</v>
      </c>
      <c r="G93" s="29">
        <f ca="1">IF(Splácení[[#This Row],[datum
platby]]="",0,ČástkaDaněZNemovitosti)</f>
        <v>3750</v>
      </c>
      <c r="H93" s="29">
        <f ca="1">IF(Splácení[[#This Row],[datum
platby]]="",0,Splácení[[#This Row],[úrok]]+Splácení[[#This Row],[jistina]]+Splácení[[#This Row],[daň
z nemovitosti]])</f>
        <v>14471.935507580904</v>
      </c>
      <c r="I93" s="29">
        <f ca="1">IF(Splácení[[#This Row],[datum
platby]]="",0,Splácení[[#This Row],[počáteční
zůstatek]]-Splácení[[#This Row],[jistina]])</f>
        <v>1738240.0484954435</v>
      </c>
      <c r="J93" s="14">
        <f ca="1">IF(Splácení[[#This Row],[konečný
zůstatek]]&gt;0,PosledníŘádek-ROW(),0)</f>
        <v>270</v>
      </c>
    </row>
    <row r="94" spans="2:10" ht="15" customHeight="1" x14ac:dyDescent="0.3">
      <c r="B94" s="12">
        <f>ROWS($B$4:B94)</f>
        <v>91</v>
      </c>
      <c r="C94" s="13">
        <f ca="1">IF(ZadanéHodnoty,IF(Splácení[[#This Row],[Č.]]&lt;=DobaTrváníPůjčky,IF(ROW()-ROW(Splácení[[#Headers],[datum
platby]])=1,ZahájeníPůjčky,IF(I93&gt;0,EDATE(C93,1),"")),""),"")</f>
        <v>46357</v>
      </c>
      <c r="D94" s="29">
        <f ca="1">IF(ROW()-ROW(Splácení[[#Headers],[počáteční
zůstatek]])=1,VýšePůjčky,IF(Splácení[[#This Row],[datum
platby]]="",0,INDEX(Splácení[], ROW()-4,8)))</f>
        <v>1738240.0484954435</v>
      </c>
      <c r="E94" s="29">
        <f ca="1">IF(ZadanéHodnoty,IF(ROW()-ROW(Splácení[[#Headers],[úrok]])=1,-IPMT(ÚrokováSazba/12,1,DobaTrváníPůjčky-ROWS($C$4:C94)+1,Splácení[[#This Row],[počáteční
zůstatek]]),IFERROR(-IPMT(ÚrokováSazba/12,1,Splácení[[#This Row],[počet 
zbývajících]],D95),0)),0)</f>
        <v>7228.109512099717</v>
      </c>
      <c r="F94" s="29">
        <f ca="1">IFERROR(IF(AND(ZadanéHodnoty,Splácení[[#This Row],[datum
platby]]&lt;&gt;""),-PPMT(ÚrokováSazba/12,1,DobaTrváníPůjčky-ROWS($C$4:C94)+1,Splácení[[#This Row],[počáteční
zůstatek]]),""),0)</f>
        <v>3493.765591511763</v>
      </c>
      <c r="G94" s="29">
        <f ca="1">IF(Splácení[[#This Row],[datum
platby]]="",0,ČástkaDaněZNemovitosti)</f>
        <v>3750</v>
      </c>
      <c r="H94" s="29">
        <f ca="1">IF(Splácení[[#This Row],[datum
platby]]="",0,Splácení[[#This Row],[úrok]]+Splácení[[#This Row],[jistina]]+Splácení[[#This Row],[daň
z nemovitosti]])</f>
        <v>14471.875103611481</v>
      </c>
      <c r="I94" s="29">
        <f ca="1">IF(Splácení[[#This Row],[datum
platby]]="",0,Splácení[[#This Row],[počáteční
zůstatek]]-Splácení[[#This Row],[jistina]])</f>
        <v>1734746.2829039318</v>
      </c>
      <c r="J94" s="14">
        <f ca="1">IF(Splácení[[#This Row],[konečný
zůstatek]]&gt;0,PosledníŘádek-ROW(),0)</f>
        <v>269</v>
      </c>
    </row>
    <row r="95" spans="2:10" ht="15" customHeight="1" x14ac:dyDescent="0.3">
      <c r="B95" s="12">
        <f>ROWS($B$4:B95)</f>
        <v>92</v>
      </c>
      <c r="C95" s="13">
        <f ca="1">IF(ZadanéHodnoty,IF(Splácení[[#This Row],[Č.]]&lt;=DobaTrváníPůjčky,IF(ROW()-ROW(Splácení[[#Headers],[datum
platby]])=1,ZahájeníPůjčky,IF(I94&gt;0,EDATE(C94,1),"")),""),"")</f>
        <v>46388</v>
      </c>
      <c r="D95" s="29">
        <f ca="1">IF(ROW()-ROW(Splácení[[#Headers],[počáteční
zůstatek]])=1,VýšePůjčky,IF(Splácení[[#This Row],[datum
platby]]="",0,INDEX(Splácení[], ROW()-4,8)))</f>
        <v>1734746.2829039318</v>
      </c>
      <c r="E95" s="29">
        <f ca="1">IF(ZadanéHodnoty,IF(ROW()-ROW(Splácení[[#Headers],[úrok]])=1,-IPMT(ÚrokováSazba/12,1,DobaTrváníPůjčky-ROWS($C$4:C95)+1,Splácení[[#This Row],[počáteční
zůstatek]]),IFERROR(-IPMT(ÚrokováSazba/12,1,Splácení[[#This Row],[počet 
zbývajících]],D96),0)),0)</f>
        <v>7213.4914998157865</v>
      </c>
      <c r="F95" s="29">
        <f ca="1">IFERROR(IF(AND(ZadanéHodnoty,Splácení[[#This Row],[datum
platby]]&lt;&gt;""),-PPMT(ÚrokováSazba/12,1,DobaTrváníPůjčky-ROWS($C$4:C95)+1,Splácení[[#This Row],[počáteční
zůstatek]]),""),0)</f>
        <v>3508.3229481430631</v>
      </c>
      <c r="G95" s="29">
        <f ca="1">IF(Splácení[[#This Row],[datum
platby]]="",0,ČástkaDaněZNemovitosti)</f>
        <v>3750</v>
      </c>
      <c r="H95" s="29">
        <f ca="1">IF(Splácení[[#This Row],[datum
platby]]="",0,Splácení[[#This Row],[úrok]]+Splácení[[#This Row],[jistina]]+Splácení[[#This Row],[daň
z nemovitosti]])</f>
        <v>14471.81444795885</v>
      </c>
      <c r="I95" s="29">
        <f ca="1">IF(Splácení[[#This Row],[datum
platby]]="",0,Splácení[[#This Row],[počáteční
zůstatek]]-Splácení[[#This Row],[jistina]])</f>
        <v>1731237.9599557887</v>
      </c>
      <c r="J95" s="14">
        <f ca="1">IF(Splácení[[#This Row],[konečný
zůstatek]]&gt;0,PosledníŘádek-ROW(),0)</f>
        <v>268</v>
      </c>
    </row>
    <row r="96" spans="2:10" ht="15" customHeight="1" x14ac:dyDescent="0.3">
      <c r="B96" s="12">
        <f>ROWS($B$4:B96)</f>
        <v>93</v>
      </c>
      <c r="C96" s="13">
        <f ca="1">IF(ZadanéHodnoty,IF(Splácení[[#This Row],[Č.]]&lt;=DobaTrváníPůjčky,IF(ROW()-ROW(Splácení[[#Headers],[datum
platby]])=1,ZahájeníPůjčky,IF(I95&gt;0,EDATE(C95,1),"")),""),"")</f>
        <v>46419</v>
      </c>
      <c r="D96" s="29">
        <f ca="1">IF(ROW()-ROW(Splácení[[#Headers],[počáteční
zůstatek]])=1,VýšePůjčky,IF(Splácení[[#This Row],[datum
platby]]="",0,INDEX(Splácení[], ROW()-4,8)))</f>
        <v>1731237.9599557887</v>
      </c>
      <c r="E96" s="29">
        <f ca="1">IF(ZadanéHodnoty,IF(ROW()-ROW(Splácení[[#Headers],[úrok]])=1,-IPMT(ÚrokováSazba/12,1,DobaTrváníPůjčky-ROWS($C$4:C96)+1,Splácení[[#This Row],[počáteční
zůstatek]]),IFERROR(-IPMT(ÚrokováSazba/12,1,Splácení[[#This Row],[počet 
zbývajících]],D97),0)),0)</f>
        <v>7198.8125791473403</v>
      </c>
      <c r="F96" s="29">
        <f ca="1">IFERROR(IF(AND(ZadanéHodnoty,Splácení[[#This Row],[datum
platby]]&lt;&gt;""),-PPMT(ÚrokováSazba/12,1,DobaTrváníPůjčky-ROWS($C$4:C96)+1,Splácení[[#This Row],[počáteční
zůstatek]]),""),0)</f>
        <v>3522.9409604269918</v>
      </c>
      <c r="G96" s="29">
        <f ca="1">IF(Splácení[[#This Row],[datum
platby]]="",0,ČástkaDaněZNemovitosti)</f>
        <v>3750</v>
      </c>
      <c r="H96" s="29">
        <f ca="1">IF(Splácení[[#This Row],[datum
platby]]="",0,Splácení[[#This Row],[úrok]]+Splácení[[#This Row],[jistina]]+Splácení[[#This Row],[daň
z nemovitosti]])</f>
        <v>14471.753539574333</v>
      </c>
      <c r="I96" s="29">
        <f ca="1">IF(Splácení[[#This Row],[datum
platby]]="",0,Splácení[[#This Row],[počáteční
zůstatek]]-Splácení[[#This Row],[jistina]])</f>
        <v>1727715.0189953616</v>
      </c>
      <c r="J96" s="14">
        <f ca="1">IF(Splácení[[#This Row],[konečný
zůstatek]]&gt;0,PosledníŘádek-ROW(),0)</f>
        <v>267</v>
      </c>
    </row>
    <row r="97" spans="2:10" ht="15" customHeight="1" x14ac:dyDescent="0.3">
      <c r="B97" s="12">
        <f>ROWS($B$4:B97)</f>
        <v>94</v>
      </c>
      <c r="C97" s="13">
        <f ca="1">IF(ZadanéHodnoty,IF(Splácení[[#This Row],[Č.]]&lt;=DobaTrváníPůjčky,IF(ROW()-ROW(Splácení[[#Headers],[datum
platby]])=1,ZahájeníPůjčky,IF(I96&gt;0,EDATE(C96,1),"")),""),"")</f>
        <v>46447</v>
      </c>
      <c r="D97" s="29">
        <f ca="1">IF(ROW()-ROW(Splácení[[#Headers],[počáteční
zůstatek]])=1,VýšePůjčky,IF(Splácení[[#This Row],[datum
platby]]="",0,INDEX(Splácení[], ROW()-4,8)))</f>
        <v>1727715.0189953616</v>
      </c>
      <c r="E97" s="29">
        <f ca="1">IF(ZadanéHodnoty,IF(ROW()-ROW(Splácení[[#Headers],[úrok]])=1,-IPMT(ÚrokováSazba/12,1,DobaTrváníPůjčky-ROWS($C$4:C97)+1,Splácení[[#This Row],[počáteční
zůstatek]]),IFERROR(-IPMT(ÚrokováSazba/12,1,Splácení[[#This Row],[počet 
zbývajících]],D98),0)),0)</f>
        <v>7184.0724963094426</v>
      </c>
      <c r="F97" s="29">
        <f ca="1">IFERROR(IF(AND(ZadanéHodnoty,Splácení[[#This Row],[datum
platby]]&lt;&gt;""),-PPMT(ÚrokováSazba/12,1,DobaTrváníPůjčky-ROWS($C$4:C97)+1,Splácení[[#This Row],[počáteční
zůstatek]]),""),0)</f>
        <v>3537.6198810954384</v>
      </c>
      <c r="G97" s="29">
        <f ca="1">IF(Splácení[[#This Row],[datum
platby]]="",0,ČástkaDaněZNemovitosti)</f>
        <v>3750</v>
      </c>
      <c r="H97" s="29">
        <f ca="1">IF(Splácení[[#This Row],[datum
platby]]="",0,Splácení[[#This Row],[úrok]]+Splácení[[#This Row],[jistina]]+Splácení[[#This Row],[daň
z nemovitosti]])</f>
        <v>14471.692377404881</v>
      </c>
      <c r="I97" s="29">
        <f ca="1">IF(Splácení[[#This Row],[datum
platby]]="",0,Splácení[[#This Row],[počáteční
zůstatek]]-Splácení[[#This Row],[jistina]])</f>
        <v>1724177.3991142663</v>
      </c>
      <c r="J97" s="14">
        <f ca="1">IF(Splácení[[#This Row],[konečný
zůstatek]]&gt;0,PosledníŘádek-ROW(),0)</f>
        <v>266</v>
      </c>
    </row>
    <row r="98" spans="2:10" ht="15" customHeight="1" x14ac:dyDescent="0.3">
      <c r="B98" s="12">
        <f>ROWS($B$4:B98)</f>
        <v>95</v>
      </c>
      <c r="C98" s="13">
        <f ca="1">IF(ZadanéHodnoty,IF(Splácení[[#This Row],[Č.]]&lt;=DobaTrváníPůjčky,IF(ROW()-ROW(Splácení[[#Headers],[datum
platby]])=1,ZahájeníPůjčky,IF(I97&gt;0,EDATE(C97,1),"")),""),"")</f>
        <v>46478</v>
      </c>
      <c r="D98" s="29">
        <f ca="1">IF(ROW()-ROW(Splácení[[#Headers],[počáteční
zůstatek]])=1,VýšePůjčky,IF(Splácení[[#This Row],[datum
platby]]="",0,INDEX(Splácení[], ROW()-4,8)))</f>
        <v>1724177.3991142663</v>
      </c>
      <c r="E98" s="29">
        <f ca="1">IF(ZadanéHodnoty,IF(ROW()-ROW(Splácení[[#Headers],[úrok]])=1,-IPMT(ÚrokováSazba/12,1,DobaTrváníPůjčky-ROWS($C$4:C98)+1,Splácení[[#This Row],[počáteční
zůstatek]]),IFERROR(-IPMT(ÚrokováSazba/12,1,Splácení[[#This Row],[počet 
zbývajících]],D99),0)),0)</f>
        <v>7169.2709964597207</v>
      </c>
      <c r="F98" s="29">
        <f ca="1">IFERROR(IF(AND(ZadanéHodnoty,Splácení[[#This Row],[datum
platby]]&lt;&gt;""),-PPMT(ÚrokováSazba/12,1,DobaTrváníPůjčky-ROWS($C$4:C98)+1,Splácení[[#This Row],[počáteční
zůstatek]]),""),0)</f>
        <v>3552.3599639333361</v>
      </c>
      <c r="G98" s="29">
        <f ca="1">IF(Splácení[[#This Row],[datum
platby]]="",0,ČástkaDaněZNemovitosti)</f>
        <v>3750</v>
      </c>
      <c r="H98" s="29">
        <f ca="1">IF(Splácení[[#This Row],[datum
platby]]="",0,Splácení[[#This Row],[úrok]]+Splácení[[#This Row],[jistina]]+Splácení[[#This Row],[daň
z nemovitosti]])</f>
        <v>14471.630960393057</v>
      </c>
      <c r="I98" s="29">
        <f ca="1">IF(Splácení[[#This Row],[datum
platby]]="",0,Splácení[[#This Row],[počáteční
zůstatek]]-Splácení[[#This Row],[jistina]])</f>
        <v>1720625.039150333</v>
      </c>
      <c r="J98" s="14">
        <f ca="1">IF(Splácení[[#This Row],[konečný
zůstatek]]&gt;0,PosledníŘádek-ROW(),0)</f>
        <v>265</v>
      </c>
    </row>
    <row r="99" spans="2:10" ht="15" customHeight="1" x14ac:dyDescent="0.3">
      <c r="B99" s="12">
        <f>ROWS($B$4:B99)</f>
        <v>96</v>
      </c>
      <c r="C99" s="13">
        <f ca="1">IF(ZadanéHodnoty,IF(Splácení[[#This Row],[Č.]]&lt;=DobaTrváníPůjčky,IF(ROW()-ROW(Splácení[[#Headers],[datum
platby]])=1,ZahájeníPůjčky,IF(I98&gt;0,EDATE(C98,1),"")),""),"")</f>
        <v>46508</v>
      </c>
      <c r="D99" s="29">
        <f ca="1">IF(ROW()-ROW(Splácení[[#Headers],[počáteční
zůstatek]])=1,VýšePůjčky,IF(Splácení[[#This Row],[datum
platby]]="",0,INDEX(Splácení[], ROW()-4,8)))</f>
        <v>1720625.039150333</v>
      </c>
      <c r="E99" s="29">
        <f ca="1">IF(ZadanéHodnoty,IF(ROW()-ROW(Splácení[[#Headers],[úrok]])=1,-IPMT(ÚrokováSazba/12,1,DobaTrváníPůjčky-ROWS($C$4:C99)+1,Splácení[[#This Row],[počáteční
zůstatek]]),IFERROR(-IPMT(ÚrokováSazba/12,1,Splácení[[#This Row],[počet 
zbývajících]],D100),0)),0)</f>
        <v>7154.4078236939577</v>
      </c>
      <c r="F99" s="29">
        <f ca="1">IFERROR(IF(AND(ZadanéHodnoty,Splácení[[#This Row],[datum
platby]]&lt;&gt;""),-PPMT(ÚrokováSazba/12,1,DobaTrváníPůjčky-ROWS($C$4:C99)+1,Splácení[[#This Row],[počáteční
zůstatek]]),""),0)</f>
        <v>3567.1614637830571</v>
      </c>
      <c r="G99" s="29">
        <f ca="1">IF(Splácení[[#This Row],[datum
platby]]="",0,ČástkaDaněZNemovitosti)</f>
        <v>3750</v>
      </c>
      <c r="H99" s="29">
        <f ca="1">IF(Splácení[[#This Row],[datum
platby]]="",0,Splácení[[#This Row],[úrok]]+Splácení[[#This Row],[jistina]]+Splácení[[#This Row],[daň
z nemovitosti]])</f>
        <v>14471.569287477014</v>
      </c>
      <c r="I99" s="29">
        <f ca="1">IF(Splácení[[#This Row],[datum
platby]]="",0,Splácení[[#This Row],[počáteční
zůstatek]]-Splácení[[#This Row],[jistina]])</f>
        <v>1717057.8776865499</v>
      </c>
      <c r="J99" s="14">
        <f ca="1">IF(Splácení[[#This Row],[konečný
zůstatek]]&gt;0,PosledníŘádek-ROW(),0)</f>
        <v>264</v>
      </c>
    </row>
    <row r="100" spans="2:10" ht="15" customHeight="1" x14ac:dyDescent="0.3">
      <c r="B100" s="12">
        <f>ROWS($B$4:B100)</f>
        <v>97</v>
      </c>
      <c r="C100" s="13">
        <f ca="1">IF(ZadanéHodnoty,IF(Splácení[[#This Row],[Č.]]&lt;=DobaTrváníPůjčky,IF(ROW()-ROW(Splácení[[#Headers],[datum
platby]])=1,ZahájeníPůjčky,IF(I99&gt;0,EDATE(C99,1),"")),""),"")</f>
        <v>46539</v>
      </c>
      <c r="D100" s="29">
        <f ca="1">IF(ROW()-ROW(Splácení[[#Headers],[počáteční
zůstatek]])=1,VýšePůjčky,IF(Splácení[[#This Row],[datum
platby]]="",0,INDEX(Splácení[], ROW()-4,8)))</f>
        <v>1717057.8776865499</v>
      </c>
      <c r="E100" s="29">
        <f ca="1">IF(ZadanéHodnoty,IF(ROW()-ROW(Splácení[[#Headers],[úrok]])=1,-IPMT(ÚrokováSazba/12,1,DobaTrváníPůjčky-ROWS($C$4:C100)+1,Splácení[[#This Row],[počáteční
zůstatek]]),IFERROR(-IPMT(ÚrokováSazba/12,1,Splácení[[#This Row],[počet 
zbývajících]],D101),0)),0)</f>
        <v>7139.4827210416715</v>
      </c>
      <c r="F100" s="29">
        <f ca="1">IFERROR(IF(AND(ZadanéHodnoty,Splácení[[#This Row],[datum
platby]]&lt;&gt;""),-PPMT(ÚrokováSazba/12,1,DobaTrváníPůjčky-ROWS($C$4:C100)+1,Splácení[[#This Row],[počáteční
zůstatek]]),""),0)</f>
        <v>3582.0246365488201</v>
      </c>
      <c r="G100" s="29">
        <f ca="1">IF(Splácení[[#This Row],[datum
platby]]="",0,ČástkaDaněZNemovitosti)</f>
        <v>3750</v>
      </c>
      <c r="H100" s="29">
        <f ca="1">IF(Splácení[[#This Row],[datum
platby]]="",0,Splácení[[#This Row],[úrok]]+Splácení[[#This Row],[jistina]]+Splácení[[#This Row],[daň
z nemovitosti]])</f>
        <v>14471.507357590492</v>
      </c>
      <c r="I100" s="29">
        <f ca="1">IF(Splácení[[#This Row],[datum
platby]]="",0,Splácení[[#This Row],[počáteční
zůstatek]]-Splácení[[#This Row],[jistina]])</f>
        <v>1713475.8530500012</v>
      </c>
      <c r="J100" s="14">
        <f ca="1">IF(Splácení[[#This Row],[konečný
zůstatek]]&gt;0,PosledníŘádek-ROW(),0)</f>
        <v>263</v>
      </c>
    </row>
    <row r="101" spans="2:10" ht="15" customHeight="1" x14ac:dyDescent="0.3">
      <c r="B101" s="12">
        <f>ROWS($B$4:B101)</f>
        <v>98</v>
      </c>
      <c r="C101" s="13">
        <f ca="1">IF(ZadanéHodnoty,IF(Splácení[[#This Row],[Č.]]&lt;=DobaTrváníPůjčky,IF(ROW()-ROW(Splácení[[#Headers],[datum
platby]])=1,ZahájeníPůjčky,IF(I100&gt;0,EDATE(C100,1),"")),""),"")</f>
        <v>46569</v>
      </c>
      <c r="D101" s="29">
        <f ca="1">IF(ROW()-ROW(Splácení[[#Headers],[počáteční
zůstatek]])=1,VýšePůjčky,IF(Splácení[[#This Row],[datum
platby]]="",0,INDEX(Splácení[], ROW()-4,8)))</f>
        <v>1713475.8530500012</v>
      </c>
      <c r="E101" s="29">
        <f ca="1">IF(ZadanéHodnoty,IF(ROW()-ROW(Splácení[[#Headers],[úrok]])=1,-IPMT(ÚrokováSazba/12,1,DobaTrváníPůjčky-ROWS($C$4:C101)+1,Splácení[[#This Row],[počáteční
zůstatek]]),IFERROR(-IPMT(ÚrokováSazba/12,1,Splácení[[#This Row],[počet 
zbývajících]],D102),0)),0)</f>
        <v>7124.4954304616676</v>
      </c>
      <c r="F101" s="29">
        <f ca="1">IFERROR(IF(AND(ZadanéHodnoty,Splácení[[#This Row],[datum
platby]]&lt;&gt;""),-PPMT(ÚrokováSazba/12,1,DobaTrváníPůjčky-ROWS($C$4:C101)+1,Splácení[[#This Row],[počáteční
zůstatek]]),""),0)</f>
        <v>3596.9497392011062</v>
      </c>
      <c r="G101" s="29">
        <f ca="1">IF(Splácení[[#This Row],[datum
platby]]="",0,ČástkaDaněZNemovitosti)</f>
        <v>3750</v>
      </c>
      <c r="H101" s="29">
        <f ca="1">IF(Splácení[[#This Row],[datum
platby]]="",0,Splácení[[#This Row],[úrok]]+Splácení[[#This Row],[jistina]]+Splácení[[#This Row],[daň
z nemovitosti]])</f>
        <v>14471.445169662773</v>
      </c>
      <c r="I101" s="29">
        <f ca="1">IF(Splácení[[#This Row],[datum
platby]]="",0,Splácení[[#This Row],[počáteční
zůstatek]]-Splácení[[#This Row],[jistina]])</f>
        <v>1709878.9033108002</v>
      </c>
      <c r="J101" s="14">
        <f ca="1">IF(Splácení[[#This Row],[konečný
zůstatek]]&gt;0,PosledníŘádek-ROW(),0)</f>
        <v>262</v>
      </c>
    </row>
    <row r="102" spans="2:10" ht="15" customHeight="1" x14ac:dyDescent="0.3">
      <c r="B102" s="12">
        <f>ROWS($B$4:B102)</f>
        <v>99</v>
      </c>
      <c r="C102" s="13">
        <f ca="1">IF(ZadanéHodnoty,IF(Splácení[[#This Row],[Č.]]&lt;=DobaTrváníPůjčky,IF(ROW()-ROW(Splácení[[#Headers],[datum
platby]])=1,ZahájeníPůjčky,IF(I101&gt;0,EDATE(C101,1),"")),""),"")</f>
        <v>46600</v>
      </c>
      <c r="D102" s="29">
        <f ca="1">IF(ROW()-ROW(Splácení[[#Headers],[počáteční
zůstatek]])=1,VýšePůjčky,IF(Splácení[[#This Row],[datum
platby]]="",0,INDEX(Splácení[], ROW()-4,8)))</f>
        <v>1709878.9033108002</v>
      </c>
      <c r="E102" s="29">
        <f ca="1">IF(ZadanéHodnoty,IF(ROW()-ROW(Splácení[[#Headers],[úrok]])=1,-IPMT(ÚrokováSazba/12,1,DobaTrváníPůjčky-ROWS($C$4:C102)+1,Splácení[[#This Row],[počáteční
zůstatek]]),IFERROR(-IPMT(ÚrokováSazba/12,1,Splácení[[#This Row],[počet 
zbývajících]],D103),0)),0)</f>
        <v>7109.4456928375794</v>
      </c>
      <c r="F102" s="29">
        <f ca="1">IFERROR(IF(AND(ZadanéHodnoty,Splácení[[#This Row],[datum
platby]]&lt;&gt;""),-PPMT(ÚrokováSazba/12,1,DobaTrváníPůjčky-ROWS($C$4:C102)+1,Splácení[[#This Row],[počáteční
zůstatek]]),""),0)</f>
        <v>3611.9370297811124</v>
      </c>
      <c r="G102" s="29">
        <f ca="1">IF(Splácení[[#This Row],[datum
platby]]="",0,ČástkaDaněZNemovitosti)</f>
        <v>3750</v>
      </c>
      <c r="H102" s="29">
        <f ca="1">IF(Splácení[[#This Row],[datum
platby]]="",0,Splácení[[#This Row],[úrok]]+Splácení[[#This Row],[jistina]]+Splácení[[#This Row],[daň
z nemovitosti]])</f>
        <v>14471.382722618691</v>
      </c>
      <c r="I102" s="29">
        <f ca="1">IF(Splácení[[#This Row],[datum
platby]]="",0,Splácení[[#This Row],[počáteční
zůstatek]]-Splácení[[#This Row],[jistina]])</f>
        <v>1706266.9662810192</v>
      </c>
      <c r="J102" s="14">
        <f ca="1">IF(Splácení[[#This Row],[konečný
zůstatek]]&gt;0,PosledníŘádek-ROW(),0)</f>
        <v>261</v>
      </c>
    </row>
    <row r="103" spans="2:10" ht="15" customHeight="1" x14ac:dyDescent="0.3">
      <c r="B103" s="12">
        <f>ROWS($B$4:B103)</f>
        <v>100</v>
      </c>
      <c r="C103" s="13">
        <f ca="1">IF(ZadanéHodnoty,IF(Splácení[[#This Row],[Č.]]&lt;=DobaTrváníPůjčky,IF(ROW()-ROW(Splácení[[#Headers],[datum
platby]])=1,ZahájeníPůjčky,IF(I102&gt;0,EDATE(C102,1),"")),""),"")</f>
        <v>46631</v>
      </c>
      <c r="D103" s="29">
        <f ca="1">IF(ROW()-ROW(Splácení[[#Headers],[počáteční
zůstatek]])=1,VýšePůjčky,IF(Splácení[[#This Row],[datum
platby]]="",0,INDEX(Splácení[], ROW()-4,8)))</f>
        <v>1706266.9662810192</v>
      </c>
      <c r="E103" s="29">
        <f ca="1">IF(ZadanéHodnoty,IF(ROW()-ROW(Splácení[[#Headers],[úrok]])=1,-IPMT(ÚrokováSazba/12,1,DobaTrváníPůjčky-ROWS($C$4:C103)+1,Splácení[[#This Row],[počáteční
zůstatek]]),IFERROR(-IPMT(ÚrokováSazba/12,1,Splácení[[#This Row],[počet 
zbývajících]],D104),0)),0)</f>
        <v>7094.3332479733917</v>
      </c>
      <c r="F103" s="29">
        <f ca="1">IFERROR(IF(AND(ZadanéHodnoty,Splácení[[#This Row],[datum
platby]]&lt;&gt;""),-PPMT(ÚrokováSazba/12,1,DobaTrváníPůjčky-ROWS($C$4:C103)+1,Splácení[[#This Row],[počáteční
zůstatek]]),""),0)</f>
        <v>3626.9867674051998</v>
      </c>
      <c r="G103" s="29">
        <f ca="1">IF(Splácení[[#This Row],[datum
platby]]="",0,ČástkaDaněZNemovitosti)</f>
        <v>3750</v>
      </c>
      <c r="H103" s="29">
        <f ca="1">IF(Splácení[[#This Row],[datum
platby]]="",0,Splácení[[#This Row],[úrok]]+Splácení[[#This Row],[jistina]]+Splácení[[#This Row],[daň
z nemovitosti]])</f>
        <v>14471.320015378591</v>
      </c>
      <c r="I103" s="29">
        <f ca="1">IF(Splácení[[#This Row],[datum
platby]]="",0,Splácení[[#This Row],[počáteční
zůstatek]]-Splácení[[#This Row],[jistina]])</f>
        <v>1702639.979513614</v>
      </c>
      <c r="J103" s="14">
        <f ca="1">IF(Splácení[[#This Row],[konečný
zůstatek]]&gt;0,PosledníŘádek-ROW(),0)</f>
        <v>260</v>
      </c>
    </row>
    <row r="104" spans="2:10" ht="15" customHeight="1" x14ac:dyDescent="0.3">
      <c r="B104" s="12">
        <f>ROWS($B$4:B104)</f>
        <v>101</v>
      </c>
      <c r="C104" s="13">
        <f ca="1">IF(ZadanéHodnoty,IF(Splácení[[#This Row],[Č.]]&lt;=DobaTrváníPůjčky,IF(ROW()-ROW(Splácení[[#Headers],[datum
platby]])=1,ZahájeníPůjčky,IF(I103&gt;0,EDATE(C103,1),"")),""),"")</f>
        <v>46661</v>
      </c>
      <c r="D104" s="29">
        <f ca="1">IF(ROW()-ROW(Splácení[[#Headers],[počáteční
zůstatek]])=1,VýšePůjčky,IF(Splácení[[#This Row],[datum
platby]]="",0,INDEX(Splácení[], ROW()-4,8)))</f>
        <v>1702639.979513614</v>
      </c>
      <c r="E104" s="29">
        <f ca="1">IF(ZadanéHodnoty,IF(ROW()-ROW(Splácení[[#Headers],[úrok]])=1,-IPMT(ÚrokováSazba/12,1,DobaTrváníPůjčky-ROWS($C$4:C104)+1,Splácení[[#This Row],[počáteční
zůstatek]]),IFERROR(-IPMT(ÚrokováSazba/12,1,Splácení[[#This Row],[počet 
zbývajících]],D105),0)),0)</f>
        <v>7079.1578345889366</v>
      </c>
      <c r="F104" s="29">
        <f ca="1">IFERROR(IF(AND(ZadanéHodnoty,Splácení[[#This Row],[datum
platby]]&lt;&gt;""),-PPMT(ÚrokováSazba/12,1,DobaTrváníPůjčky-ROWS($C$4:C104)+1,Splácení[[#This Row],[počáteční
zůstatek]]),""),0)</f>
        <v>3642.0992122693888</v>
      </c>
      <c r="G104" s="29">
        <f ca="1">IF(Splácení[[#This Row],[datum
platby]]="",0,ČástkaDaněZNemovitosti)</f>
        <v>3750</v>
      </c>
      <c r="H104" s="29">
        <f ca="1">IF(Splácení[[#This Row],[datum
platby]]="",0,Splácení[[#This Row],[úrok]]+Splácení[[#This Row],[jistina]]+Splácení[[#This Row],[daň
z nemovitosti]])</f>
        <v>14471.257046858325</v>
      </c>
      <c r="I104" s="29">
        <f ca="1">IF(Splácení[[#This Row],[datum
platby]]="",0,Splácení[[#This Row],[počáteční
zůstatek]]-Splácení[[#This Row],[jistina]])</f>
        <v>1698997.8803013447</v>
      </c>
      <c r="J104" s="14">
        <f ca="1">IF(Splácení[[#This Row],[konečný
zůstatek]]&gt;0,PosledníŘádek-ROW(),0)</f>
        <v>259</v>
      </c>
    </row>
    <row r="105" spans="2:10" ht="15" customHeight="1" x14ac:dyDescent="0.3">
      <c r="B105" s="12">
        <f>ROWS($B$4:B105)</f>
        <v>102</v>
      </c>
      <c r="C105" s="13">
        <f ca="1">IF(ZadanéHodnoty,IF(Splácení[[#This Row],[Č.]]&lt;=DobaTrváníPůjčky,IF(ROW()-ROW(Splácení[[#Headers],[datum
platby]])=1,ZahájeníPůjčky,IF(I104&gt;0,EDATE(C104,1),"")),""),"")</f>
        <v>46692</v>
      </c>
      <c r="D105" s="29">
        <f ca="1">IF(ROW()-ROW(Splácení[[#Headers],[počáteční
zůstatek]])=1,VýšePůjčky,IF(Splácení[[#This Row],[datum
platby]]="",0,INDEX(Splácení[], ROW()-4,8)))</f>
        <v>1698997.8803013447</v>
      </c>
      <c r="E105" s="29">
        <f ca="1">IF(ZadanéHodnoty,IF(ROW()-ROW(Splácení[[#Headers],[úrok]])=1,-IPMT(ÚrokováSazba/12,1,DobaTrváníPůjčky-ROWS($C$4:C105)+1,Splácení[[#This Row],[počáteční
zůstatek]]),IFERROR(-IPMT(ÚrokováSazba/12,1,Splácení[[#This Row],[počet 
zbývajících]],D106),0)),0)</f>
        <v>7063.9191903153778</v>
      </c>
      <c r="F105" s="29">
        <f ca="1">IFERROR(IF(AND(ZadanéHodnoty,Splácení[[#This Row],[datum
platby]]&lt;&gt;""),-PPMT(ÚrokováSazba/12,1,DobaTrváníPůjčky-ROWS($C$4:C105)+1,Splácení[[#This Row],[počáteční
zůstatek]]),""),0)</f>
        <v>3657.2746256538449</v>
      </c>
      <c r="G105" s="29">
        <f ca="1">IF(Splácení[[#This Row],[datum
platby]]="",0,ČástkaDaněZNemovitosti)</f>
        <v>3750</v>
      </c>
      <c r="H105" s="29">
        <f ca="1">IF(Splácení[[#This Row],[datum
platby]]="",0,Splácení[[#This Row],[úrok]]+Splácení[[#This Row],[jistina]]+Splácení[[#This Row],[daň
z nemovitosti]])</f>
        <v>14471.193815969222</v>
      </c>
      <c r="I105" s="29">
        <f ca="1">IF(Splácení[[#This Row],[datum
platby]]="",0,Splácení[[#This Row],[počáteční
zůstatek]]-Splácení[[#This Row],[jistina]])</f>
        <v>1695340.6056756908</v>
      </c>
      <c r="J105" s="14">
        <f ca="1">IF(Splácení[[#This Row],[konečný
zůstatek]]&gt;0,PosledníŘádek-ROW(),0)</f>
        <v>258</v>
      </c>
    </row>
    <row r="106" spans="2:10" ht="15" customHeight="1" x14ac:dyDescent="0.3">
      <c r="B106" s="12">
        <f>ROWS($B$4:B106)</f>
        <v>103</v>
      </c>
      <c r="C106" s="13">
        <f ca="1">IF(ZadanéHodnoty,IF(Splácení[[#This Row],[Č.]]&lt;=DobaTrváníPůjčky,IF(ROW()-ROW(Splácení[[#Headers],[datum
platby]])=1,ZahájeníPůjčky,IF(I105&gt;0,EDATE(C105,1),"")),""),"")</f>
        <v>46722</v>
      </c>
      <c r="D106" s="29">
        <f ca="1">IF(ROW()-ROW(Splácení[[#Headers],[počáteční
zůstatek]])=1,VýšePůjčky,IF(Splácení[[#This Row],[datum
platby]]="",0,INDEX(Splácení[], ROW()-4,8)))</f>
        <v>1695340.6056756908</v>
      </c>
      <c r="E106" s="29">
        <f ca="1">IF(ZadanéHodnoty,IF(ROW()-ROW(Splácení[[#Headers],[úrok]])=1,-IPMT(ÚrokováSazba/12,1,DobaTrváníPůjčky-ROWS($C$4:C106)+1,Splácení[[#This Row],[počáteční
zůstatek]]),IFERROR(-IPMT(ÚrokováSazba/12,1,Splácení[[#This Row],[počet 
zbývajících]],D107),0)),0)</f>
        <v>7048.6170516906814</v>
      </c>
      <c r="F106" s="29">
        <f ca="1">IFERROR(IF(AND(ZadanéHodnoty,Splácení[[#This Row],[datum
platby]]&lt;&gt;""),-PPMT(ÚrokováSazba/12,1,DobaTrváníPůjčky-ROWS($C$4:C106)+1,Splácení[[#This Row],[počáteční
zůstatek]]),""),0)</f>
        <v>3672.5132699274022</v>
      </c>
      <c r="G106" s="29">
        <f ca="1">IF(Splácení[[#This Row],[datum
platby]]="",0,ČástkaDaněZNemovitosti)</f>
        <v>3750</v>
      </c>
      <c r="H106" s="29">
        <f ca="1">IF(Splácení[[#This Row],[datum
platby]]="",0,Splácení[[#This Row],[úrok]]+Splácení[[#This Row],[jistina]]+Splácení[[#This Row],[daň
z nemovitosti]])</f>
        <v>14471.130321618084</v>
      </c>
      <c r="I106" s="29">
        <f ca="1">IF(Splácení[[#This Row],[datum
platby]]="",0,Splácení[[#This Row],[počáteční
zůstatek]]-Splácení[[#This Row],[jistina]])</f>
        <v>1691668.0924057635</v>
      </c>
      <c r="J106" s="14">
        <f ca="1">IF(Splácení[[#This Row],[konečný
zůstatek]]&gt;0,PosledníŘádek-ROW(),0)</f>
        <v>257</v>
      </c>
    </row>
    <row r="107" spans="2:10" ht="15" customHeight="1" x14ac:dyDescent="0.3">
      <c r="B107" s="12">
        <f>ROWS($B$4:B107)</f>
        <v>104</v>
      </c>
      <c r="C107" s="13">
        <f ca="1">IF(ZadanéHodnoty,IF(Splácení[[#This Row],[Č.]]&lt;=DobaTrváníPůjčky,IF(ROW()-ROW(Splácení[[#Headers],[datum
platby]])=1,ZahájeníPůjčky,IF(I106&gt;0,EDATE(C106,1),"")),""),"")</f>
        <v>46753</v>
      </c>
      <c r="D107" s="29">
        <f ca="1">IF(ROW()-ROW(Splácení[[#Headers],[počáteční
zůstatek]])=1,VýšePůjčky,IF(Splácení[[#This Row],[datum
platby]]="",0,INDEX(Splácení[], ROW()-4,8)))</f>
        <v>1691668.0924057635</v>
      </c>
      <c r="E107" s="29">
        <f ca="1">IF(ZadanéHodnoty,IF(ROW()-ROW(Splácení[[#Headers],[úrok]])=1,-IPMT(ÚrokováSazba/12,1,DobaTrváníPůjčky-ROWS($C$4:C107)+1,Splácení[[#This Row],[počáteční
zůstatek]]),IFERROR(-IPMT(ÚrokováSazba/12,1,Splácení[[#This Row],[počet 
zbývajících]],D108),0)),0)</f>
        <v>7033.2511541550475</v>
      </c>
      <c r="F107" s="29">
        <f ca="1">IFERROR(IF(AND(ZadanéHodnoty,Splácení[[#This Row],[datum
platby]]&lt;&gt;""),-PPMT(ÚrokováSazba/12,1,DobaTrváníPůjčky-ROWS($C$4:C107)+1,Splácení[[#This Row],[počáteční
zůstatek]]),""),0)</f>
        <v>3687.8154085520987</v>
      </c>
      <c r="G107" s="29">
        <f ca="1">IF(Splácení[[#This Row],[datum
platby]]="",0,ČástkaDaněZNemovitosti)</f>
        <v>3750</v>
      </c>
      <c r="H107" s="29">
        <f ca="1">IF(Splácení[[#This Row],[datum
platby]]="",0,Splácení[[#This Row],[úrok]]+Splácení[[#This Row],[jistina]]+Splácení[[#This Row],[daň
z nemovitosti]])</f>
        <v>14471.066562707147</v>
      </c>
      <c r="I107" s="29">
        <f ca="1">IF(Splácení[[#This Row],[datum
platby]]="",0,Splácení[[#This Row],[počáteční
zůstatek]]-Splácení[[#This Row],[jistina]])</f>
        <v>1687980.2769972114</v>
      </c>
      <c r="J107" s="14">
        <f ca="1">IF(Splácení[[#This Row],[konečný
zůstatek]]&gt;0,PosledníŘádek-ROW(),0)</f>
        <v>256</v>
      </c>
    </row>
    <row r="108" spans="2:10" ht="15" customHeight="1" x14ac:dyDescent="0.3">
      <c r="B108" s="12">
        <f>ROWS($B$4:B108)</f>
        <v>105</v>
      </c>
      <c r="C108" s="13">
        <f ca="1">IF(ZadanéHodnoty,IF(Splácení[[#This Row],[Č.]]&lt;=DobaTrváníPůjčky,IF(ROW()-ROW(Splácení[[#Headers],[datum
platby]])=1,ZahájeníPůjčky,IF(I107&gt;0,EDATE(C107,1),"")),""),"")</f>
        <v>46784</v>
      </c>
      <c r="D108" s="29">
        <f ca="1">IF(ROW()-ROW(Splácení[[#Headers],[počáteční
zůstatek]])=1,VýšePůjčky,IF(Splácení[[#This Row],[datum
platby]]="",0,INDEX(Splácení[], ROW()-4,8)))</f>
        <v>1687980.2769972114</v>
      </c>
      <c r="E108" s="29">
        <f ca="1">IF(ZadanéHodnoty,IF(ROW()-ROW(Splácení[[#Headers],[úrok]])=1,-IPMT(ÚrokováSazba/12,1,DobaTrváníPůjčky-ROWS($C$4:C108)+1,Splácení[[#This Row],[počáteční
zůstatek]]),IFERROR(-IPMT(ÚrokováSazba/12,1,Splácení[[#This Row],[počet 
zbývajících]],D109),0)),0)</f>
        <v>7017.821232046349</v>
      </c>
      <c r="F108" s="29">
        <f ca="1">IFERROR(IF(AND(ZadanéHodnoty,Splácení[[#This Row],[datum
platby]]&lt;&gt;""),-PPMT(ÚrokováSazba/12,1,DobaTrváníPůjčky-ROWS($C$4:C108)+1,Splácení[[#This Row],[počáteční
zůstatek]]),""),0)</f>
        <v>3703.181306087733</v>
      </c>
      <c r="G108" s="29">
        <f ca="1">IF(Splácení[[#This Row],[datum
platby]]="",0,ČástkaDaněZNemovitosti)</f>
        <v>3750</v>
      </c>
      <c r="H108" s="29">
        <f ca="1">IF(Splácení[[#This Row],[datum
platby]]="",0,Splácení[[#This Row],[úrok]]+Splácení[[#This Row],[jistina]]+Splácení[[#This Row],[daň
z nemovitosti]])</f>
        <v>14471.002538134082</v>
      </c>
      <c r="I108" s="29">
        <f ca="1">IF(Splácení[[#This Row],[datum
platby]]="",0,Splácení[[#This Row],[počáteční
zůstatek]]-Splácení[[#This Row],[jistina]])</f>
        <v>1684277.0956911237</v>
      </c>
      <c r="J108" s="14">
        <f ca="1">IF(Splácení[[#This Row],[konečný
zůstatek]]&gt;0,PosledníŘádek-ROW(),0)</f>
        <v>255</v>
      </c>
    </row>
    <row r="109" spans="2:10" ht="15" customHeight="1" x14ac:dyDescent="0.3">
      <c r="B109" s="12">
        <f>ROWS($B$4:B109)</f>
        <v>106</v>
      </c>
      <c r="C109" s="13">
        <f ca="1">IF(ZadanéHodnoty,IF(Splácení[[#This Row],[Č.]]&lt;=DobaTrváníPůjčky,IF(ROW()-ROW(Splácení[[#Headers],[datum
platby]])=1,ZahájeníPůjčky,IF(I108&gt;0,EDATE(C108,1),"")),""),"")</f>
        <v>46813</v>
      </c>
      <c r="D109" s="29">
        <f ca="1">IF(ROW()-ROW(Splácení[[#Headers],[počáteční
zůstatek]])=1,VýšePůjčky,IF(Splácení[[#This Row],[datum
platby]]="",0,INDEX(Splácení[], ROW()-4,8)))</f>
        <v>1684277.0956911237</v>
      </c>
      <c r="E109" s="29">
        <f ca="1">IF(ZadanéHodnoty,IF(ROW()-ROW(Splácení[[#Headers],[úrok]])=1,-IPMT(ÚrokováSazba/12,1,DobaTrváníPůjčky-ROWS($C$4:C109)+1,Splácení[[#This Row],[počáteční
zůstatek]]),IFERROR(-IPMT(ÚrokováSazba/12,1,Splácení[[#This Row],[počet 
zbývajících]],D110),0)),0)</f>
        <v>7002.3270185955307</v>
      </c>
      <c r="F109" s="29">
        <f ca="1">IFERROR(IF(AND(ZadanéHodnoty,Splácení[[#This Row],[datum
platby]]&lt;&gt;""),-PPMT(ÚrokováSazba/12,1,DobaTrváníPůjčky-ROWS($C$4:C109)+1,Splácení[[#This Row],[počáteční
zůstatek]]),""),0)</f>
        <v>3718.6112281964329</v>
      </c>
      <c r="G109" s="29">
        <f ca="1">IF(Splácení[[#This Row],[datum
platby]]="",0,ČástkaDaněZNemovitosti)</f>
        <v>3750</v>
      </c>
      <c r="H109" s="29">
        <f ca="1">IF(Splácení[[#This Row],[datum
platby]]="",0,Splácení[[#This Row],[úrok]]+Splácení[[#This Row],[jistina]]+Splácení[[#This Row],[daň
z nemovitosti]])</f>
        <v>14470.938246791964</v>
      </c>
      <c r="I109" s="29">
        <f ca="1">IF(Splácení[[#This Row],[datum
platby]]="",0,Splácení[[#This Row],[počáteční
zůstatek]]-Splácení[[#This Row],[jistina]])</f>
        <v>1680558.4844629273</v>
      </c>
      <c r="J109" s="14">
        <f ca="1">IF(Splácení[[#This Row],[konečný
zůstatek]]&gt;0,PosledníŘádek-ROW(),0)</f>
        <v>254</v>
      </c>
    </row>
    <row r="110" spans="2:10" ht="15" customHeight="1" x14ac:dyDescent="0.3">
      <c r="B110" s="12">
        <f>ROWS($B$4:B110)</f>
        <v>107</v>
      </c>
      <c r="C110" s="13">
        <f ca="1">IF(ZadanéHodnoty,IF(Splácení[[#This Row],[Č.]]&lt;=DobaTrváníPůjčky,IF(ROW()-ROW(Splácení[[#Headers],[datum
platby]])=1,ZahájeníPůjčky,IF(I109&gt;0,EDATE(C109,1),"")),""),"")</f>
        <v>46844</v>
      </c>
      <c r="D110" s="29">
        <f ca="1">IF(ROW()-ROW(Splácení[[#Headers],[počáteční
zůstatek]])=1,VýšePůjčky,IF(Splácení[[#This Row],[datum
platby]]="",0,INDEX(Splácení[], ROW()-4,8)))</f>
        <v>1680558.4844629273</v>
      </c>
      <c r="E110" s="29">
        <f ca="1">IF(ZadanéHodnoty,IF(ROW()-ROW(Splácení[[#Headers],[úrok]])=1,-IPMT(ÚrokováSazba/12,1,DobaTrváníPůjčky-ROWS($C$4:C110)+1,Splácení[[#This Row],[počáteční
zůstatek]]),IFERROR(-IPMT(ÚrokováSazba/12,1,Splácení[[#This Row],[počet 
zbývajících]],D111),0)),0)</f>
        <v>6986.7682459220005</v>
      </c>
      <c r="F110" s="29">
        <f ca="1">IFERROR(IF(AND(ZadanéHodnoty,Splácení[[#This Row],[datum
platby]]&lt;&gt;""),-PPMT(ÚrokováSazba/12,1,DobaTrváníPůjčky-ROWS($C$4:C110)+1,Splácení[[#This Row],[počáteční
zůstatek]]),""),0)</f>
        <v>3734.1054416472507</v>
      </c>
      <c r="G110" s="29">
        <f ca="1">IF(Splácení[[#This Row],[datum
platby]]="",0,ČástkaDaněZNemovitosti)</f>
        <v>3750</v>
      </c>
      <c r="H110" s="29">
        <f ca="1">IF(Splácení[[#This Row],[datum
platby]]="",0,Splácení[[#This Row],[úrok]]+Splácení[[#This Row],[jistina]]+Splácení[[#This Row],[daň
z nemovitosti]])</f>
        <v>14470.873687569252</v>
      </c>
      <c r="I110" s="29">
        <f ca="1">IF(Splácení[[#This Row],[datum
platby]]="",0,Splácení[[#This Row],[počáteční
zůstatek]]-Splácení[[#This Row],[jistina]])</f>
        <v>1676824.37902128</v>
      </c>
      <c r="J110" s="14">
        <f ca="1">IF(Splácení[[#This Row],[konečný
zůstatek]]&gt;0,PosledníŘádek-ROW(),0)</f>
        <v>253</v>
      </c>
    </row>
    <row r="111" spans="2:10" ht="15" customHeight="1" x14ac:dyDescent="0.3">
      <c r="B111" s="12">
        <f>ROWS($B$4:B111)</f>
        <v>108</v>
      </c>
      <c r="C111" s="13">
        <f ca="1">IF(ZadanéHodnoty,IF(Splácení[[#This Row],[Č.]]&lt;=DobaTrváníPůjčky,IF(ROW()-ROW(Splácení[[#Headers],[datum
platby]])=1,ZahájeníPůjčky,IF(I110&gt;0,EDATE(C110,1),"")),""),"")</f>
        <v>46874</v>
      </c>
      <c r="D111" s="29">
        <f ca="1">IF(ROW()-ROW(Splácení[[#Headers],[počáteční
zůstatek]])=1,VýšePůjčky,IF(Splácení[[#This Row],[datum
platby]]="",0,INDEX(Splácení[], ROW()-4,8)))</f>
        <v>1676824.37902128</v>
      </c>
      <c r="E111" s="29">
        <f ca="1">IF(ZadanéHodnoty,IF(ROW()-ROW(Splácení[[#Headers],[úrok]])=1,-IPMT(ÚrokováSazba/12,1,DobaTrváníPůjčky-ROWS($C$4:C111)+1,Splácení[[#This Row],[počáteční
zůstatek]]),IFERROR(-IPMT(ÚrokováSazba/12,1,Splácení[[#This Row],[počet 
zbývajících]],D112),0)),0)</f>
        <v>6971.1446450289959</v>
      </c>
      <c r="F111" s="29">
        <f ca="1">IFERROR(IF(AND(ZadanéHodnoty,Splácení[[#This Row],[datum
platby]]&lt;&gt;""),-PPMT(ÚrokováSazba/12,1,DobaTrváníPůjčky-ROWS($C$4:C111)+1,Splácení[[#This Row],[počáteční
zůstatek]]),""),0)</f>
        <v>3749.6642143207823</v>
      </c>
      <c r="G111" s="29">
        <f ca="1">IF(Splácení[[#This Row],[datum
platby]]="",0,ČástkaDaněZNemovitosti)</f>
        <v>3750</v>
      </c>
      <c r="H111" s="29">
        <f ca="1">IF(Splácení[[#This Row],[datum
platby]]="",0,Splácení[[#This Row],[úrok]]+Splácení[[#This Row],[jistina]]+Splácení[[#This Row],[daň
z nemovitosti]])</f>
        <v>14470.808859349778</v>
      </c>
      <c r="I111" s="29">
        <f ca="1">IF(Splácení[[#This Row],[datum
platby]]="",0,Splácení[[#This Row],[počáteční
zůstatek]]-Splácení[[#This Row],[jistina]])</f>
        <v>1673074.7148069593</v>
      </c>
      <c r="J111" s="14">
        <f ca="1">IF(Splácení[[#This Row],[konečný
zůstatek]]&gt;0,PosledníŘádek-ROW(),0)</f>
        <v>252</v>
      </c>
    </row>
    <row r="112" spans="2:10" ht="15" customHeight="1" x14ac:dyDescent="0.3">
      <c r="B112" s="12">
        <f>ROWS($B$4:B112)</f>
        <v>109</v>
      </c>
      <c r="C112" s="13">
        <f ca="1">IF(ZadanéHodnoty,IF(Splácení[[#This Row],[Č.]]&lt;=DobaTrváníPůjčky,IF(ROW()-ROW(Splácení[[#Headers],[datum
platby]])=1,ZahájeníPůjčky,IF(I111&gt;0,EDATE(C111,1),"")),""),"")</f>
        <v>46905</v>
      </c>
      <c r="D112" s="29">
        <f ca="1">IF(ROW()-ROW(Splácení[[#Headers],[počáteční
zůstatek]])=1,VýšePůjčky,IF(Splácení[[#This Row],[datum
platby]]="",0,INDEX(Splácení[], ROW()-4,8)))</f>
        <v>1673074.7148069593</v>
      </c>
      <c r="E112" s="29">
        <f ca="1">IF(ZadanéHodnoty,IF(ROW()-ROW(Splácení[[#Headers],[úrok]])=1,-IPMT(ÚrokováSazba/12,1,DobaTrváníPůjčky-ROWS($C$4:C112)+1,Splácení[[#This Row],[počáteční
zůstatek]]),IFERROR(-IPMT(ÚrokováSazba/12,1,Splácení[[#This Row],[počet 
zbývajících]],D113),0)),0)</f>
        <v>6955.4559457989399</v>
      </c>
      <c r="F112" s="29">
        <f ca="1">IFERROR(IF(AND(ZadanéHodnoty,Splácení[[#This Row],[datum
platby]]&lt;&gt;""),-PPMT(ÚrokováSazba/12,1,DobaTrváníPůjčky-ROWS($C$4:C112)+1,Splácení[[#This Row],[počáteční
zůstatek]]),""),0)</f>
        <v>3765.2878152137837</v>
      </c>
      <c r="G112" s="29">
        <f ca="1">IF(Splácení[[#This Row],[datum
platby]]="",0,ČástkaDaněZNemovitosti)</f>
        <v>3750</v>
      </c>
      <c r="H112" s="29">
        <f ca="1">IF(Splácení[[#This Row],[datum
platby]]="",0,Splácení[[#This Row],[úrok]]+Splácení[[#This Row],[jistina]]+Splácení[[#This Row],[daň
z nemovitosti]])</f>
        <v>14470.743761012724</v>
      </c>
      <c r="I112" s="29">
        <f ca="1">IF(Splácení[[#This Row],[datum
platby]]="",0,Splácení[[#This Row],[počáteční
zůstatek]]-Splácení[[#This Row],[jistina]])</f>
        <v>1669309.4269917456</v>
      </c>
      <c r="J112" s="14">
        <f ca="1">IF(Splácení[[#This Row],[konečný
zůstatek]]&gt;0,PosledníŘádek-ROW(),0)</f>
        <v>251</v>
      </c>
    </row>
    <row r="113" spans="2:10" ht="15" customHeight="1" x14ac:dyDescent="0.3">
      <c r="B113" s="12">
        <f>ROWS($B$4:B113)</f>
        <v>110</v>
      </c>
      <c r="C113" s="13">
        <f ca="1">IF(ZadanéHodnoty,IF(Splácení[[#This Row],[Č.]]&lt;=DobaTrváníPůjčky,IF(ROW()-ROW(Splácení[[#Headers],[datum
platby]])=1,ZahájeníPůjčky,IF(I112&gt;0,EDATE(C112,1),"")),""),"")</f>
        <v>46935</v>
      </c>
      <c r="D113" s="29">
        <f ca="1">IF(ROW()-ROW(Splácení[[#Headers],[počáteční
zůstatek]])=1,VýšePůjčky,IF(Splácení[[#This Row],[datum
platby]]="",0,INDEX(Splácení[], ROW()-4,8)))</f>
        <v>1669309.4269917456</v>
      </c>
      <c r="E113" s="29">
        <f ca="1">IF(ZadanéHodnoty,IF(ROW()-ROW(Splácení[[#Headers],[úrok]])=1,-IPMT(ÚrokováSazba/12,1,DobaTrváníPůjčky-ROWS($C$4:C113)+1,Splácení[[#This Row],[počáteční
zůstatek]]),IFERROR(-IPMT(ÚrokováSazba/12,1,Splácení[[#This Row],[počet 
zbývajících]],D114),0)),0)</f>
        <v>6939.7018769887572</v>
      </c>
      <c r="F113" s="29">
        <f ca="1">IFERROR(IF(AND(ZadanéHodnoty,Splácení[[#This Row],[datum
platby]]&lt;&gt;""),-PPMT(ÚrokováSazba/12,1,DobaTrváníPůjčky-ROWS($C$4:C113)+1,Splácení[[#This Row],[počáteční
zůstatek]]),""),0)</f>
        <v>3780.9765144438429</v>
      </c>
      <c r="G113" s="29">
        <f ca="1">IF(Splácení[[#This Row],[datum
platby]]="",0,ČástkaDaněZNemovitosti)</f>
        <v>3750</v>
      </c>
      <c r="H113" s="29">
        <f ca="1">IF(Splácení[[#This Row],[datum
platby]]="",0,Splácení[[#This Row],[úrok]]+Splácení[[#This Row],[jistina]]+Splácení[[#This Row],[daň
z nemovitosti]])</f>
        <v>14470.678391432601</v>
      </c>
      <c r="I113" s="29">
        <f ca="1">IF(Splácení[[#This Row],[datum
platby]]="",0,Splácení[[#This Row],[počáteční
zůstatek]]-Splácení[[#This Row],[jistina]])</f>
        <v>1665528.4504773018</v>
      </c>
      <c r="J113" s="14">
        <f ca="1">IF(Splácení[[#This Row],[konečný
zůstatek]]&gt;0,PosledníŘádek-ROW(),0)</f>
        <v>250</v>
      </c>
    </row>
    <row r="114" spans="2:10" ht="15" customHeight="1" x14ac:dyDescent="0.3">
      <c r="B114" s="12">
        <f>ROWS($B$4:B114)</f>
        <v>111</v>
      </c>
      <c r="C114" s="13">
        <f ca="1">IF(ZadanéHodnoty,IF(Splácení[[#This Row],[Č.]]&lt;=DobaTrváníPůjčky,IF(ROW()-ROW(Splácení[[#Headers],[datum
platby]])=1,ZahájeníPůjčky,IF(I113&gt;0,EDATE(C113,1),"")),""),"")</f>
        <v>46966</v>
      </c>
      <c r="D114" s="29">
        <f ca="1">IF(ROW()-ROW(Splácení[[#Headers],[počáteční
zůstatek]])=1,VýšePůjčky,IF(Splácení[[#This Row],[datum
platby]]="",0,INDEX(Splácení[], ROW()-4,8)))</f>
        <v>1665528.4504773018</v>
      </c>
      <c r="E114" s="29">
        <f ca="1">IF(ZadanéHodnoty,IF(ROW()-ROW(Splácení[[#Headers],[úrok]])=1,-IPMT(ÚrokováSazba/12,1,DobaTrváníPůjčky-ROWS($C$4:C114)+1,Splácení[[#This Row],[počáteční
zůstatek]]),IFERROR(-IPMT(ÚrokováSazba/12,1,Splácení[[#This Row],[počet 
zbývajících]],D115),0)),0)</f>
        <v>6923.8821662252003</v>
      </c>
      <c r="F114" s="29">
        <f ca="1">IFERROR(IF(AND(ZadanéHodnoty,Splácení[[#This Row],[datum
platby]]&lt;&gt;""),-PPMT(ÚrokováSazba/12,1,DobaTrváníPůjčky-ROWS($C$4:C114)+1,Splácení[[#This Row],[počáteční
zůstatek]]),""),0)</f>
        <v>3796.7305832540251</v>
      </c>
      <c r="G114" s="29">
        <f ca="1">IF(Splácení[[#This Row],[datum
platby]]="",0,ČástkaDaněZNemovitosti)</f>
        <v>3750</v>
      </c>
      <c r="H114" s="29">
        <f ca="1">IF(Splácení[[#This Row],[datum
platby]]="",0,Splácení[[#This Row],[úrok]]+Splácení[[#This Row],[jistina]]+Splácení[[#This Row],[daň
z nemovitosti]])</f>
        <v>14470.612749479225</v>
      </c>
      <c r="I114" s="29">
        <f ca="1">IF(Splácení[[#This Row],[datum
platby]]="",0,Splácení[[#This Row],[počáteční
zůstatek]]-Splácení[[#This Row],[jistina]])</f>
        <v>1661731.7198940478</v>
      </c>
      <c r="J114" s="14">
        <f ca="1">IF(Splácení[[#This Row],[konečný
zůstatek]]&gt;0,PosledníŘádek-ROW(),0)</f>
        <v>249</v>
      </c>
    </row>
    <row r="115" spans="2:10" ht="15" customHeight="1" x14ac:dyDescent="0.3">
      <c r="B115" s="12">
        <f>ROWS($B$4:B115)</f>
        <v>112</v>
      </c>
      <c r="C115" s="13">
        <f ca="1">IF(ZadanéHodnoty,IF(Splácení[[#This Row],[Č.]]&lt;=DobaTrváníPůjčky,IF(ROW()-ROW(Splácení[[#Headers],[datum
platby]])=1,ZahájeníPůjčky,IF(I114&gt;0,EDATE(C114,1),"")),""),"")</f>
        <v>46997</v>
      </c>
      <c r="D115" s="29">
        <f ca="1">IF(ROW()-ROW(Splácení[[#Headers],[počáteční
zůstatek]])=1,VýšePůjčky,IF(Splácení[[#This Row],[datum
platby]]="",0,INDEX(Splácení[], ROW()-4,8)))</f>
        <v>1661731.7198940478</v>
      </c>
      <c r="E115" s="29">
        <f ca="1">IF(ZadanéHodnoty,IF(ROW()-ROW(Splácení[[#Headers],[úrok]])=1,-IPMT(ÚrokováSazba/12,1,DobaTrváníPůjčky-ROWS($C$4:C115)+1,Splácení[[#This Row],[počáteční
zůstatek]]),IFERROR(-IPMT(ÚrokováSazba/12,1,Splácení[[#This Row],[počet 
zbývajících]],D116),0)),0)</f>
        <v>6907.9965400001256</v>
      </c>
      <c r="F115" s="29">
        <f ca="1">IFERROR(IF(AND(ZadanéHodnoty,Splácení[[#This Row],[datum
platby]]&lt;&gt;""),-PPMT(ÚrokováSazba/12,1,DobaTrváníPůjčky-ROWS($C$4:C115)+1,Splácení[[#This Row],[počáteční
zůstatek]]),""),0)</f>
        <v>3812.5502940175843</v>
      </c>
      <c r="G115" s="29">
        <f ca="1">IF(Splácení[[#This Row],[datum
platby]]="",0,ČástkaDaněZNemovitosti)</f>
        <v>3750</v>
      </c>
      <c r="H115" s="29">
        <f ca="1">IF(Splácení[[#This Row],[datum
platby]]="",0,Splácení[[#This Row],[úrok]]+Splácení[[#This Row],[jistina]]+Splácení[[#This Row],[daň
z nemovitosti]])</f>
        <v>14470.54683401771</v>
      </c>
      <c r="I115" s="29">
        <f ca="1">IF(Splácení[[#This Row],[datum
platby]]="",0,Splácení[[#This Row],[počáteční
zůstatek]]-Splácení[[#This Row],[jistina]])</f>
        <v>1657919.1696000302</v>
      </c>
      <c r="J115" s="14">
        <f ca="1">IF(Splácení[[#This Row],[konečný
zůstatek]]&gt;0,PosledníŘádek-ROW(),0)</f>
        <v>248</v>
      </c>
    </row>
    <row r="116" spans="2:10" ht="15" customHeight="1" x14ac:dyDescent="0.3">
      <c r="B116" s="12">
        <f>ROWS($B$4:B116)</f>
        <v>113</v>
      </c>
      <c r="C116" s="13">
        <f ca="1">IF(ZadanéHodnoty,IF(Splácení[[#This Row],[Č.]]&lt;=DobaTrváníPůjčky,IF(ROW()-ROW(Splácení[[#Headers],[datum
platby]])=1,ZahájeníPůjčky,IF(I115&gt;0,EDATE(C115,1),"")),""),"")</f>
        <v>47027</v>
      </c>
      <c r="D116" s="29">
        <f ca="1">IF(ROW()-ROW(Splácení[[#Headers],[počáteční
zůstatek]])=1,VýšePůjčky,IF(Splácení[[#This Row],[datum
platby]]="",0,INDEX(Splácení[], ROW()-4,8)))</f>
        <v>1657919.1696000302</v>
      </c>
      <c r="E116" s="29">
        <f ca="1">IF(ZadanéHodnoty,IF(ROW()-ROW(Splácení[[#Headers],[úrok]])=1,-IPMT(ÚrokováSazba/12,1,DobaTrváníPůjčky-ROWS($C$4:C116)+1,Splácení[[#This Row],[počáteční
zůstatek]]),IFERROR(-IPMT(ÚrokováSazba/12,1,Splácení[[#This Row],[počet 
zbývajících]],D117),0)),0)</f>
        <v>6892.044723665781</v>
      </c>
      <c r="F116" s="29">
        <f ca="1">IFERROR(IF(AND(ZadanéHodnoty,Splácení[[#This Row],[datum
platby]]&lt;&gt;""),-PPMT(ÚrokováSazba/12,1,DobaTrváníPůjčky-ROWS($C$4:C116)+1,Splácení[[#This Row],[počáteční
zůstatek]]),""),0)</f>
        <v>3828.4359202426563</v>
      </c>
      <c r="G116" s="29">
        <f ca="1">IF(Splácení[[#This Row],[datum
platby]]="",0,ČástkaDaněZNemovitosti)</f>
        <v>3750</v>
      </c>
      <c r="H116" s="29">
        <f ca="1">IF(Splácení[[#This Row],[datum
platby]]="",0,Splácení[[#This Row],[úrok]]+Splácení[[#This Row],[jistina]]+Splácení[[#This Row],[daň
z nemovitosti]])</f>
        <v>14470.480643908437</v>
      </c>
      <c r="I116" s="29">
        <f ca="1">IF(Splácení[[#This Row],[datum
platby]]="",0,Splácení[[#This Row],[počáteční
zůstatek]]-Splácení[[#This Row],[jistina]])</f>
        <v>1654090.7336797875</v>
      </c>
      <c r="J116" s="14">
        <f ca="1">IF(Splácení[[#This Row],[konečný
zůstatek]]&gt;0,PosledníŘádek-ROW(),0)</f>
        <v>247</v>
      </c>
    </row>
    <row r="117" spans="2:10" ht="15" customHeight="1" x14ac:dyDescent="0.3">
      <c r="B117" s="12">
        <f>ROWS($B$4:B117)</f>
        <v>114</v>
      </c>
      <c r="C117" s="13">
        <f ca="1">IF(ZadanéHodnoty,IF(Splácení[[#This Row],[Č.]]&lt;=DobaTrváníPůjčky,IF(ROW()-ROW(Splácení[[#Headers],[datum
platby]])=1,ZahájeníPůjčky,IF(I116&gt;0,EDATE(C116,1),"")),""),"")</f>
        <v>47058</v>
      </c>
      <c r="D117" s="29">
        <f ca="1">IF(ROW()-ROW(Splácení[[#Headers],[počáteční
zůstatek]])=1,VýšePůjčky,IF(Splácení[[#This Row],[datum
platby]]="",0,INDEX(Splácení[], ROW()-4,8)))</f>
        <v>1654090.7336797875</v>
      </c>
      <c r="E117" s="29">
        <f ca="1">IF(ZadanéHodnoty,IF(ROW()-ROW(Splácení[[#Headers],[úrok]])=1,-IPMT(ÚrokováSazba/12,1,DobaTrváníPůjčky-ROWS($C$4:C117)+1,Splácení[[#This Row],[počáteční
zůstatek]]),IFERROR(-IPMT(ÚrokováSazba/12,1,Splácení[[#This Row],[počet 
zbývajících]],D118),0)),0)</f>
        <v>6876.0264414300436</v>
      </c>
      <c r="F117" s="29">
        <f ca="1">IFERROR(IF(AND(ZadanéHodnoty,Splácení[[#This Row],[datum
platby]]&lt;&gt;""),-PPMT(ÚrokováSazba/12,1,DobaTrváníPůjčky-ROWS($C$4:C117)+1,Splácení[[#This Row],[počáteční
zůstatek]]),""),0)</f>
        <v>3844.3877365770018</v>
      </c>
      <c r="G117" s="29">
        <f ca="1">IF(Splácení[[#This Row],[datum
platby]]="",0,ČástkaDaněZNemovitosti)</f>
        <v>3750</v>
      </c>
      <c r="H117" s="29">
        <f ca="1">IF(Splácení[[#This Row],[datum
platby]]="",0,Splácení[[#This Row],[úrok]]+Splácení[[#This Row],[jistina]]+Splácení[[#This Row],[daň
z nemovitosti]])</f>
        <v>14470.414178007046</v>
      </c>
      <c r="I117" s="29">
        <f ca="1">IF(Splácení[[#This Row],[datum
platby]]="",0,Splácení[[#This Row],[počáteční
zůstatek]]-Splácení[[#This Row],[jistina]])</f>
        <v>1650246.3459432104</v>
      </c>
      <c r="J117" s="14">
        <f ca="1">IF(Splácení[[#This Row],[konečný
zůstatek]]&gt;0,PosledníŘádek-ROW(),0)</f>
        <v>246</v>
      </c>
    </row>
    <row r="118" spans="2:10" ht="15" customHeight="1" x14ac:dyDescent="0.3">
      <c r="B118" s="12">
        <f>ROWS($B$4:B118)</f>
        <v>115</v>
      </c>
      <c r="C118" s="13">
        <f ca="1">IF(ZadanéHodnoty,IF(Splácení[[#This Row],[Č.]]&lt;=DobaTrváníPůjčky,IF(ROW()-ROW(Splácení[[#Headers],[datum
platby]])=1,ZahájeníPůjčky,IF(I117&gt;0,EDATE(C117,1),"")),""),"")</f>
        <v>47088</v>
      </c>
      <c r="D118" s="29">
        <f ca="1">IF(ROW()-ROW(Splácení[[#Headers],[počáteční
zůstatek]])=1,VýšePůjčky,IF(Splácení[[#This Row],[datum
platby]]="",0,INDEX(Splácení[], ROW()-4,8)))</f>
        <v>1650246.3459432104</v>
      </c>
      <c r="E118" s="29">
        <f ca="1">IF(ZadanéHodnoty,IF(ROW()-ROW(Splácení[[#Headers],[úrok]])=1,-IPMT(ÚrokováSazba/12,1,DobaTrváníPůjčky-ROWS($C$4:C118)+1,Splácení[[#This Row],[počáteční
zůstatek]]),IFERROR(-IPMT(ÚrokováSazba/12,1,Splácení[[#This Row],[počet 
zbývajících]],D119),0)),0)</f>
        <v>6859.9414163516585</v>
      </c>
      <c r="F118" s="29">
        <f ca="1">IFERROR(IF(AND(ZadanéHodnoty,Splácení[[#This Row],[datum
platby]]&lt;&gt;""),-PPMT(ÚrokováSazba/12,1,DobaTrváníPůjčky-ROWS($C$4:C118)+1,Splácení[[#This Row],[počáteční
zůstatek]]),""),0)</f>
        <v>3860.4060188127382</v>
      </c>
      <c r="G118" s="29">
        <f ca="1">IF(Splácení[[#This Row],[datum
platby]]="",0,ČástkaDaněZNemovitosti)</f>
        <v>3750</v>
      </c>
      <c r="H118" s="29">
        <f ca="1">IF(Splácení[[#This Row],[datum
platby]]="",0,Splácení[[#This Row],[úrok]]+Splácení[[#This Row],[jistina]]+Splácení[[#This Row],[daň
z nemovitosti]])</f>
        <v>14470.347435164396</v>
      </c>
      <c r="I118" s="29">
        <f ca="1">IF(Splácení[[#This Row],[datum
platby]]="",0,Splácení[[#This Row],[počáteční
zůstatek]]-Splácení[[#This Row],[jistina]])</f>
        <v>1646385.9399243977</v>
      </c>
      <c r="J118" s="14">
        <f ca="1">IF(Splácení[[#This Row],[konečný
zůstatek]]&gt;0,PosledníŘádek-ROW(),0)</f>
        <v>245</v>
      </c>
    </row>
    <row r="119" spans="2:10" ht="15" customHeight="1" x14ac:dyDescent="0.3">
      <c r="B119" s="12">
        <f>ROWS($B$4:B119)</f>
        <v>116</v>
      </c>
      <c r="C119" s="13">
        <f ca="1">IF(ZadanéHodnoty,IF(Splácení[[#This Row],[Č.]]&lt;=DobaTrváníPůjčky,IF(ROW()-ROW(Splácení[[#Headers],[datum
platby]])=1,ZahájeníPůjčky,IF(I118&gt;0,EDATE(C118,1),"")),""),"")</f>
        <v>47119</v>
      </c>
      <c r="D119" s="29">
        <f ca="1">IF(ROW()-ROW(Splácení[[#Headers],[počáteční
zůstatek]])=1,VýšePůjčky,IF(Splácení[[#This Row],[datum
platby]]="",0,INDEX(Splácení[], ROW()-4,8)))</f>
        <v>1646385.9399243977</v>
      </c>
      <c r="E119" s="29">
        <f ca="1">IF(ZadanéHodnoty,IF(ROW()-ROW(Splácení[[#Headers],[úrok]])=1,-IPMT(ÚrokováSazba/12,1,DobaTrváníPůjčky-ROWS($C$4:C119)+1,Splácení[[#This Row],[počáteční
zůstatek]]),IFERROR(-IPMT(ÚrokováSazba/12,1,Splácení[[#This Row],[počet 
zbývajících]],D120),0)),0)</f>
        <v>6843.7893703354448</v>
      </c>
      <c r="F119" s="29">
        <f ca="1">IFERROR(IF(AND(ZadanéHodnoty,Splácení[[#This Row],[datum
platby]]&lt;&gt;""),-PPMT(ÚrokováSazba/12,1,DobaTrváníPůjčky-ROWS($C$4:C119)+1,Splácení[[#This Row],[počáteční
zůstatek]]),""),0)</f>
        <v>3876.4910438911256</v>
      </c>
      <c r="G119" s="29">
        <f ca="1">IF(Splácení[[#This Row],[datum
platby]]="",0,ČástkaDaněZNemovitosti)</f>
        <v>3750</v>
      </c>
      <c r="H119" s="29">
        <f ca="1">IF(Splácení[[#This Row],[datum
platby]]="",0,Splácení[[#This Row],[úrok]]+Splácení[[#This Row],[jistina]]+Splácení[[#This Row],[daň
z nemovitosti]])</f>
        <v>14470.28041422657</v>
      </c>
      <c r="I119" s="29">
        <f ca="1">IF(Splácení[[#This Row],[datum
platby]]="",0,Splácení[[#This Row],[počáteční
zůstatek]]-Splácení[[#This Row],[jistina]])</f>
        <v>1642509.4488805067</v>
      </c>
      <c r="J119" s="14">
        <f ca="1">IF(Splácení[[#This Row],[konečný
zůstatek]]&gt;0,PosledníŘádek-ROW(),0)</f>
        <v>244</v>
      </c>
    </row>
    <row r="120" spans="2:10" ht="15" customHeight="1" x14ac:dyDescent="0.3">
      <c r="B120" s="12">
        <f>ROWS($B$4:B120)</f>
        <v>117</v>
      </c>
      <c r="C120" s="13">
        <f ca="1">IF(ZadanéHodnoty,IF(Splácení[[#This Row],[Č.]]&lt;=DobaTrváníPůjčky,IF(ROW()-ROW(Splácení[[#Headers],[datum
platby]])=1,ZahájeníPůjčky,IF(I119&gt;0,EDATE(C119,1),"")),""),"")</f>
        <v>47150</v>
      </c>
      <c r="D120" s="29">
        <f ca="1">IF(ROW()-ROW(Splácení[[#Headers],[počáteční
zůstatek]])=1,VýšePůjčky,IF(Splácení[[#This Row],[datum
platby]]="",0,INDEX(Splácení[], ROW()-4,8)))</f>
        <v>1642509.4488805067</v>
      </c>
      <c r="E120" s="29">
        <f ca="1">IF(ZadanéHodnoty,IF(ROW()-ROW(Splácení[[#Headers],[úrok]])=1,-IPMT(ÚrokováSazba/12,1,DobaTrváníPůjčky-ROWS($C$4:C120)+1,Splácení[[#This Row],[počáteční
zůstatek]]),IFERROR(-IPMT(ÚrokováSazba/12,1,Splácení[[#This Row],[počet 
zbývajících]],D121),0)),0)</f>
        <v>6827.5700241274963</v>
      </c>
      <c r="F120" s="29">
        <f ca="1">IFERROR(IF(AND(ZadanéHodnoty,Splácení[[#This Row],[datum
platby]]&lt;&gt;""),-PPMT(ÚrokováSazba/12,1,DobaTrváníPůjčky-ROWS($C$4:C120)+1,Splácení[[#This Row],[počáteční
zůstatek]]),""),0)</f>
        <v>3892.6430899073371</v>
      </c>
      <c r="G120" s="29">
        <f ca="1">IF(Splácení[[#This Row],[datum
platby]]="",0,ČástkaDaněZNemovitosti)</f>
        <v>3750</v>
      </c>
      <c r="H120" s="29">
        <f ca="1">IF(Splácení[[#This Row],[datum
platby]]="",0,Splácení[[#This Row],[úrok]]+Splácení[[#This Row],[jistina]]+Splácení[[#This Row],[daň
z nemovitosti]])</f>
        <v>14470.213114034834</v>
      </c>
      <c r="I120" s="29">
        <f ca="1">IF(Splácení[[#This Row],[datum
platby]]="",0,Splácení[[#This Row],[počáteční
zůstatek]]-Splácení[[#This Row],[jistina]])</f>
        <v>1638616.8057905994</v>
      </c>
      <c r="J120" s="14">
        <f ca="1">IF(Splácení[[#This Row],[konečný
zůstatek]]&gt;0,PosledníŘádek-ROW(),0)</f>
        <v>243</v>
      </c>
    </row>
    <row r="121" spans="2:10" ht="15" customHeight="1" x14ac:dyDescent="0.3">
      <c r="B121" s="12">
        <f>ROWS($B$4:B121)</f>
        <v>118</v>
      </c>
      <c r="C121" s="13">
        <f ca="1">IF(ZadanéHodnoty,IF(Splácení[[#This Row],[Č.]]&lt;=DobaTrváníPůjčky,IF(ROW()-ROW(Splácení[[#Headers],[datum
platby]])=1,ZahájeníPůjčky,IF(I120&gt;0,EDATE(C120,1),"")),""),"")</f>
        <v>47178</v>
      </c>
      <c r="D121" s="29">
        <f ca="1">IF(ROW()-ROW(Splácení[[#Headers],[počáteční
zůstatek]])=1,VýšePůjčky,IF(Splácení[[#This Row],[datum
platby]]="",0,INDEX(Splácení[], ROW()-4,8)))</f>
        <v>1638616.8057905994</v>
      </c>
      <c r="E121" s="29">
        <f ca="1">IF(ZadanéHodnoty,IF(ROW()-ROW(Splácení[[#Headers],[úrok]])=1,-IPMT(ÚrokováSazba/12,1,DobaTrváníPůjčky-ROWS($C$4:C121)+1,Splácení[[#This Row],[počáteční
zůstatek]]),IFERROR(-IPMT(ÚrokováSazba/12,1,Splácení[[#This Row],[počet 
zbývajících]],D122),0)),0)</f>
        <v>6811.283097310351</v>
      </c>
      <c r="F121" s="29">
        <f ca="1">IFERROR(IF(AND(ZadanéHodnoty,Splácení[[#This Row],[datum
platby]]&lt;&gt;""),-PPMT(ÚrokováSazba/12,1,DobaTrváníPůjčky-ROWS($C$4:C121)+1,Splácení[[#This Row],[počáteční
zůstatek]]),""),0)</f>
        <v>3908.8624361152856</v>
      </c>
      <c r="G121" s="29">
        <f ca="1">IF(Splácení[[#This Row],[datum
platby]]="",0,ČástkaDaněZNemovitosti)</f>
        <v>3750</v>
      </c>
      <c r="H121" s="29">
        <f ca="1">IF(Splácení[[#This Row],[datum
platby]]="",0,Splácení[[#This Row],[úrok]]+Splácení[[#This Row],[jistina]]+Splácení[[#This Row],[daň
z nemovitosti]])</f>
        <v>14470.145533425637</v>
      </c>
      <c r="I121" s="29">
        <f ca="1">IF(Splácení[[#This Row],[datum
platby]]="",0,Splácení[[#This Row],[počáteční
zůstatek]]-Splácení[[#This Row],[jistina]])</f>
        <v>1634707.9433544842</v>
      </c>
      <c r="J121" s="14">
        <f ca="1">IF(Splácení[[#This Row],[konečný
zůstatek]]&gt;0,PosledníŘádek-ROW(),0)</f>
        <v>242</v>
      </c>
    </row>
    <row r="122" spans="2:10" ht="15" customHeight="1" x14ac:dyDescent="0.3">
      <c r="B122" s="12">
        <f>ROWS($B$4:B122)</f>
        <v>119</v>
      </c>
      <c r="C122" s="13">
        <f ca="1">IF(ZadanéHodnoty,IF(Splácení[[#This Row],[Č.]]&lt;=DobaTrváníPůjčky,IF(ROW()-ROW(Splácení[[#Headers],[datum
platby]])=1,ZahájeníPůjčky,IF(I121&gt;0,EDATE(C121,1),"")),""),"")</f>
        <v>47209</v>
      </c>
      <c r="D122" s="29">
        <f ca="1">IF(ROW()-ROW(Splácení[[#Headers],[počáteční
zůstatek]])=1,VýšePůjčky,IF(Splácení[[#This Row],[datum
platby]]="",0,INDEX(Splácení[], ROW()-4,8)))</f>
        <v>1634707.9433544842</v>
      </c>
      <c r="E122" s="29">
        <f ca="1">IF(ZadanéHodnoty,IF(ROW()-ROW(Splácení[[#Headers],[úrok]])=1,-IPMT(ÚrokováSazba/12,1,DobaTrváníPůjčky-ROWS($C$4:C122)+1,Splácení[[#This Row],[počáteční
zůstatek]]),IFERROR(-IPMT(ÚrokováSazba/12,1,Splácení[[#This Row],[počet 
zbývajících]],D123),0)),0)</f>
        <v>6794.9283082981319</v>
      </c>
      <c r="F122" s="29">
        <f ca="1">IFERROR(IF(AND(ZadanéHodnoty,Splácení[[#This Row],[datum
platby]]&lt;&gt;""),-PPMT(ÚrokováSazba/12,1,DobaTrváníPůjčky-ROWS($C$4:C122)+1,Splácení[[#This Row],[počáteční
zůstatek]]),""),0)</f>
        <v>3925.1493629324341</v>
      </c>
      <c r="G122" s="29">
        <f ca="1">IF(Splácení[[#This Row],[datum
platby]]="",0,ČástkaDaněZNemovitosti)</f>
        <v>3750</v>
      </c>
      <c r="H122" s="29">
        <f ca="1">IF(Splácení[[#This Row],[datum
platby]]="",0,Splácení[[#This Row],[úrok]]+Splácení[[#This Row],[jistina]]+Splácení[[#This Row],[daň
z nemovitosti]])</f>
        <v>14470.077671230567</v>
      </c>
      <c r="I122" s="29">
        <f ca="1">IF(Splácení[[#This Row],[datum
platby]]="",0,Splácení[[#This Row],[počáteční
zůstatek]]-Splácení[[#This Row],[jistina]])</f>
        <v>1630782.7939915517</v>
      </c>
      <c r="J122" s="14">
        <f ca="1">IF(Splácení[[#This Row],[konečný
zůstatek]]&gt;0,PosledníŘádek-ROW(),0)</f>
        <v>241</v>
      </c>
    </row>
    <row r="123" spans="2:10" ht="15" customHeight="1" x14ac:dyDescent="0.3">
      <c r="B123" s="12">
        <f>ROWS($B$4:B123)</f>
        <v>120</v>
      </c>
      <c r="C123" s="13">
        <f ca="1">IF(ZadanéHodnoty,IF(Splácení[[#This Row],[Č.]]&lt;=DobaTrváníPůjčky,IF(ROW()-ROW(Splácení[[#Headers],[datum
platby]])=1,ZahájeníPůjčky,IF(I122&gt;0,EDATE(C122,1),"")),""),"")</f>
        <v>47239</v>
      </c>
      <c r="D123" s="29">
        <f ca="1">IF(ROW()-ROW(Splácení[[#Headers],[počáteční
zůstatek]])=1,VýšePůjčky,IF(Splácení[[#This Row],[datum
platby]]="",0,INDEX(Splácení[], ROW()-4,8)))</f>
        <v>1630782.7939915517</v>
      </c>
      <c r="E123" s="29">
        <f ca="1">IF(ZadanéHodnoty,IF(ROW()-ROW(Splácení[[#Headers],[úrok]])=1,-IPMT(ÚrokováSazba/12,1,DobaTrváníPůjčky-ROWS($C$4:C123)+1,Splácení[[#This Row],[počáteční
zůstatek]]),IFERROR(-IPMT(ÚrokováSazba/12,1,Splácení[[#This Row],[počet 
zbývajících]],D124),0)),0)</f>
        <v>6778.5053743316967</v>
      </c>
      <c r="F123" s="29">
        <f ca="1">IFERROR(IF(AND(ZadanéHodnoty,Splácení[[#This Row],[datum
platby]]&lt;&gt;""),-PPMT(ÚrokováSazba/12,1,DobaTrváníPůjčky-ROWS($C$4:C123)+1,Splácení[[#This Row],[počáteční
zůstatek]]),""),0)</f>
        <v>3941.5041519446513</v>
      </c>
      <c r="G123" s="29">
        <f ca="1">IF(Splácení[[#This Row],[datum
platby]]="",0,ČástkaDaněZNemovitosti)</f>
        <v>3750</v>
      </c>
      <c r="H123" s="29">
        <f ca="1">IF(Splácení[[#This Row],[datum
platby]]="",0,Splácení[[#This Row],[úrok]]+Splácení[[#This Row],[jistina]]+Splácení[[#This Row],[daň
z nemovitosti]])</f>
        <v>14470.009526276348</v>
      </c>
      <c r="I123" s="29">
        <f ca="1">IF(Splácení[[#This Row],[datum
platby]]="",0,Splácení[[#This Row],[počáteční
zůstatek]]-Splácení[[#This Row],[jistina]])</f>
        <v>1626841.2898396072</v>
      </c>
      <c r="J123" s="14">
        <f ca="1">IF(Splácení[[#This Row],[konečný
zůstatek]]&gt;0,PosledníŘádek-ROW(),0)</f>
        <v>240</v>
      </c>
    </row>
    <row r="124" spans="2:10" ht="15" customHeight="1" x14ac:dyDescent="0.3">
      <c r="B124" s="12">
        <f>ROWS($B$4:B124)</f>
        <v>121</v>
      </c>
      <c r="C124" s="13">
        <f ca="1">IF(ZadanéHodnoty,IF(Splácení[[#This Row],[Č.]]&lt;=DobaTrváníPůjčky,IF(ROW()-ROW(Splácení[[#Headers],[datum
platby]])=1,ZahájeníPůjčky,IF(I123&gt;0,EDATE(C123,1),"")),""),"")</f>
        <v>47270</v>
      </c>
      <c r="D124" s="29">
        <f ca="1">IF(ROW()-ROW(Splácení[[#Headers],[počáteční
zůstatek]])=1,VýšePůjčky,IF(Splácení[[#This Row],[datum
platby]]="",0,INDEX(Splácení[], ROW()-4,8)))</f>
        <v>1626841.2898396072</v>
      </c>
      <c r="E124" s="29">
        <f ca="1">IF(ZadanéHodnoty,IF(ROW()-ROW(Splácení[[#Headers],[úrok]])=1,-IPMT(ÚrokováSazba/12,1,DobaTrváníPůjčky-ROWS($C$4:C124)+1,Splácení[[#This Row],[počáteční
zůstatek]]),IFERROR(-IPMT(ÚrokováSazba/12,1,Splácení[[#This Row],[počet 
zbývajících]],D125),0)),0)</f>
        <v>6762.0140114737333</v>
      </c>
      <c r="F124" s="29">
        <f ca="1">IFERROR(IF(AND(ZadanéHodnoty,Splácení[[#This Row],[datum
platby]]&lt;&gt;""),-PPMT(ÚrokováSazba/12,1,DobaTrváníPůjčky-ROWS($C$4:C124)+1,Splácení[[#This Row],[počáteční
zůstatek]]),""),0)</f>
        <v>3957.927085911087</v>
      </c>
      <c r="G124" s="29">
        <f ca="1">IF(Splácení[[#This Row],[datum
platby]]="",0,ČástkaDaněZNemovitosti)</f>
        <v>3750</v>
      </c>
      <c r="H124" s="29">
        <f ca="1">IF(Splácení[[#This Row],[datum
platby]]="",0,Splácení[[#This Row],[úrok]]+Splácení[[#This Row],[jistina]]+Splácení[[#This Row],[daň
z nemovitosti]])</f>
        <v>14469.941097384821</v>
      </c>
      <c r="I124" s="29">
        <f ca="1">IF(Splácení[[#This Row],[datum
platby]]="",0,Splácení[[#This Row],[počáteční
zůstatek]]-Splácení[[#This Row],[jistina]])</f>
        <v>1622883.362753696</v>
      </c>
      <c r="J124" s="14">
        <f ca="1">IF(Splácení[[#This Row],[konečný
zůstatek]]&gt;0,PosledníŘádek-ROW(),0)</f>
        <v>239</v>
      </c>
    </row>
    <row r="125" spans="2:10" ht="15" customHeight="1" x14ac:dyDescent="0.3">
      <c r="B125" s="12">
        <f>ROWS($B$4:B125)</f>
        <v>122</v>
      </c>
      <c r="C125" s="13">
        <f ca="1">IF(ZadanéHodnoty,IF(Splácení[[#This Row],[Č.]]&lt;=DobaTrváníPůjčky,IF(ROW()-ROW(Splácení[[#Headers],[datum
platby]])=1,ZahájeníPůjčky,IF(I124&gt;0,EDATE(C124,1),"")),""),"")</f>
        <v>47300</v>
      </c>
      <c r="D125" s="29">
        <f ca="1">IF(ROW()-ROW(Splácení[[#Headers],[počáteční
zůstatek]])=1,VýšePůjčky,IF(Splácení[[#This Row],[datum
platby]]="",0,INDEX(Splácení[], ROW()-4,8)))</f>
        <v>1622883.362753696</v>
      </c>
      <c r="E125" s="29">
        <f ca="1">IF(ZadanéHodnoty,IF(ROW()-ROW(Splácení[[#Headers],[úrok]])=1,-IPMT(ÚrokováSazba/12,1,DobaTrváníPůjčky-ROWS($C$4:C125)+1,Splácení[[#This Row],[počáteční
zůstatek]]),IFERROR(-IPMT(ÚrokováSazba/12,1,Splácení[[#This Row],[počet 
zbývajících]],D126),0)),0)</f>
        <v>6745.4539346038628</v>
      </c>
      <c r="F125" s="29">
        <f ca="1">IFERROR(IF(AND(ZadanéHodnoty,Splácení[[#This Row],[datum
platby]]&lt;&gt;""),-PPMT(ÚrokováSazba/12,1,DobaTrváníPůjčky-ROWS($C$4:C125)+1,Splácení[[#This Row],[počáteční
zůstatek]]),""),0)</f>
        <v>3974.4184487690495</v>
      </c>
      <c r="G125" s="29">
        <f ca="1">IF(Splácení[[#This Row],[datum
platby]]="",0,ČástkaDaněZNemovitosti)</f>
        <v>3750</v>
      </c>
      <c r="H125" s="29">
        <f ca="1">IF(Splácení[[#This Row],[datum
platby]]="",0,Splácení[[#This Row],[úrok]]+Splácení[[#This Row],[jistina]]+Splácení[[#This Row],[daň
z nemovitosti]])</f>
        <v>14469.872383372913</v>
      </c>
      <c r="I125" s="29">
        <f ca="1">IF(Splácení[[#This Row],[datum
platby]]="",0,Splácení[[#This Row],[počáteční
zůstatek]]-Splácení[[#This Row],[jistina]])</f>
        <v>1618908.944304927</v>
      </c>
      <c r="J125" s="14">
        <f ca="1">IF(Splácení[[#This Row],[konečný
zůstatek]]&gt;0,PosledníŘádek-ROW(),0)</f>
        <v>238</v>
      </c>
    </row>
    <row r="126" spans="2:10" ht="15" customHeight="1" x14ac:dyDescent="0.3">
      <c r="B126" s="12">
        <f>ROWS($B$4:B126)</f>
        <v>123</v>
      </c>
      <c r="C126" s="13">
        <f ca="1">IF(ZadanéHodnoty,IF(Splácení[[#This Row],[Č.]]&lt;=DobaTrváníPůjčky,IF(ROW()-ROW(Splácení[[#Headers],[datum
platby]])=1,ZahájeníPůjčky,IF(I125&gt;0,EDATE(C125,1),"")),""),"")</f>
        <v>47331</v>
      </c>
      <c r="D126" s="29">
        <f ca="1">IF(ROW()-ROW(Splácení[[#Headers],[počáteční
zůstatek]])=1,VýšePůjčky,IF(Splácení[[#This Row],[datum
platby]]="",0,INDEX(Splácení[], ROW()-4,8)))</f>
        <v>1618908.944304927</v>
      </c>
      <c r="E126" s="29">
        <f ca="1">IF(ZadanéHodnoty,IF(ROW()-ROW(Splácení[[#Headers],[úrok]])=1,-IPMT(ÚrokováSazba/12,1,DobaTrváníPůjčky-ROWS($C$4:C126)+1,Splácení[[#This Row],[počáteční
zůstatek]]),IFERROR(-IPMT(ÚrokováSazba/12,1,Splácení[[#This Row],[počet 
zbývajících]],D127),0)),0)</f>
        <v>6728.8248574137006</v>
      </c>
      <c r="F126" s="29">
        <f ca="1">IFERROR(IF(AND(ZadanéHodnoty,Splácení[[#This Row],[datum
platby]]&lt;&gt;""),-PPMT(ÚrokováSazba/12,1,DobaTrváníPůjčky-ROWS($C$4:C126)+1,Splácení[[#This Row],[počáteční
zůstatek]]),""),0)</f>
        <v>3990.9785256389209</v>
      </c>
      <c r="G126" s="29">
        <f ca="1">IF(Splácení[[#This Row],[datum
platby]]="",0,ČástkaDaněZNemovitosti)</f>
        <v>3750</v>
      </c>
      <c r="H126" s="29">
        <f ca="1">IF(Splácení[[#This Row],[datum
platby]]="",0,Splácení[[#This Row],[úrok]]+Splácení[[#This Row],[jistina]]+Splácení[[#This Row],[daň
z nemovitosti]])</f>
        <v>14469.803383052622</v>
      </c>
      <c r="I126" s="29">
        <f ca="1">IF(Splácení[[#This Row],[datum
platby]]="",0,Splácení[[#This Row],[počáteční
zůstatek]]-Splácení[[#This Row],[jistina]])</f>
        <v>1614917.9657792882</v>
      </c>
      <c r="J126" s="14">
        <f ca="1">IF(Splácení[[#This Row],[konečný
zůstatek]]&gt;0,PosledníŘádek-ROW(),0)</f>
        <v>237</v>
      </c>
    </row>
    <row r="127" spans="2:10" ht="15" customHeight="1" x14ac:dyDescent="0.3">
      <c r="B127" s="12">
        <f>ROWS($B$4:B127)</f>
        <v>124</v>
      </c>
      <c r="C127" s="13">
        <f ca="1">IF(ZadanéHodnoty,IF(Splácení[[#This Row],[Č.]]&lt;=DobaTrváníPůjčky,IF(ROW()-ROW(Splácení[[#Headers],[datum
platby]])=1,ZahájeníPůjčky,IF(I126&gt;0,EDATE(C126,1),"")),""),"")</f>
        <v>47362</v>
      </c>
      <c r="D127" s="29">
        <f ca="1">IF(ROW()-ROW(Splácení[[#Headers],[počáteční
zůstatek]])=1,VýšePůjčky,IF(Splácení[[#This Row],[datum
platby]]="",0,INDEX(Splácení[], ROW()-4,8)))</f>
        <v>1614917.9657792882</v>
      </c>
      <c r="E127" s="29">
        <f ca="1">IF(ZadanéHodnoty,IF(ROW()-ROW(Splácení[[#Headers],[úrok]])=1,-IPMT(ÚrokováSazba/12,1,DobaTrváníPůjčky-ROWS($C$4:C127)+1,Splácení[[#This Row],[počáteční
zůstatek]]),IFERROR(-IPMT(ÚrokováSazba/12,1,Splácení[[#This Row],[počet 
zbývajících]],D128),0)),0)</f>
        <v>6712.1264924019124</v>
      </c>
      <c r="F127" s="29">
        <f ca="1">IFERROR(IF(AND(ZadanéHodnoty,Splácení[[#This Row],[datum
platby]]&lt;&gt;""),-PPMT(ÚrokováSazba/12,1,DobaTrváníPůjčky-ROWS($C$4:C127)+1,Splácení[[#This Row],[počáteční
zůstatek]]),""),0)</f>
        <v>4007.6076028290831</v>
      </c>
      <c r="G127" s="29">
        <f ca="1">IF(Splácení[[#This Row],[datum
platby]]="",0,ČástkaDaněZNemovitosti)</f>
        <v>3750</v>
      </c>
      <c r="H127" s="29">
        <f ca="1">IF(Splácení[[#This Row],[datum
platby]]="",0,Splácení[[#This Row],[úrok]]+Splácení[[#This Row],[jistina]]+Splácení[[#This Row],[daň
z nemovitosti]])</f>
        <v>14469.734095230995</v>
      </c>
      <c r="I127" s="29">
        <f ca="1">IF(Splácení[[#This Row],[datum
platby]]="",0,Splácení[[#This Row],[počáteční
zůstatek]]-Splácení[[#This Row],[jistina]])</f>
        <v>1610910.3581764591</v>
      </c>
      <c r="J127" s="14">
        <f ca="1">IF(Splácení[[#This Row],[konečný
zůstatek]]&gt;0,PosledníŘádek-ROW(),0)</f>
        <v>236</v>
      </c>
    </row>
    <row r="128" spans="2:10" ht="15" customHeight="1" x14ac:dyDescent="0.3">
      <c r="B128" s="12">
        <f>ROWS($B$4:B128)</f>
        <v>125</v>
      </c>
      <c r="C128" s="13">
        <f ca="1">IF(ZadanéHodnoty,IF(Splácení[[#This Row],[Č.]]&lt;=DobaTrváníPůjčky,IF(ROW()-ROW(Splácení[[#Headers],[datum
platby]])=1,ZahájeníPůjčky,IF(I127&gt;0,EDATE(C127,1),"")),""),"")</f>
        <v>47392</v>
      </c>
      <c r="D128" s="29">
        <f ca="1">IF(ROW()-ROW(Splácení[[#Headers],[počáteční
zůstatek]])=1,VýšePůjčky,IF(Splácení[[#This Row],[datum
platby]]="",0,INDEX(Splácení[], ROW()-4,8)))</f>
        <v>1610910.3581764591</v>
      </c>
      <c r="E128" s="29">
        <f ca="1">IF(ZadanéHodnoty,IF(ROW()-ROW(Splácení[[#Headers],[úrok]])=1,-IPMT(ÚrokováSazba/12,1,DobaTrváníPůjčky-ROWS($C$4:C128)+1,Splácení[[#This Row],[počáteční
zůstatek]]),IFERROR(-IPMT(ÚrokováSazba/12,1,Splácení[[#This Row],[počet 
zbývajících]],D129),0)),0)</f>
        <v>6695.3585508692413</v>
      </c>
      <c r="F128" s="29">
        <f ca="1">IFERROR(IF(AND(ZadanéHodnoty,Splácení[[#This Row],[datum
platby]]&lt;&gt;""),-PPMT(ÚrokováSazba/12,1,DobaTrváníPůjčky-ROWS($C$4:C128)+1,Splácení[[#This Row],[počáteční
zůstatek]]),""),0)</f>
        <v>4024.3059678408717</v>
      </c>
      <c r="G128" s="29">
        <f ca="1">IF(Splácení[[#This Row],[datum
platby]]="",0,ČástkaDaněZNemovitosti)</f>
        <v>3750</v>
      </c>
      <c r="H128" s="29">
        <f ca="1">IF(Splácení[[#This Row],[datum
platby]]="",0,Splácení[[#This Row],[úrok]]+Splácení[[#This Row],[jistina]]+Splácení[[#This Row],[daň
z nemovitosti]])</f>
        <v>14469.664518710113</v>
      </c>
      <c r="I128" s="29">
        <f ca="1">IF(Splácení[[#This Row],[datum
platby]]="",0,Splácení[[#This Row],[počáteční
zůstatek]]-Splácení[[#This Row],[jistina]])</f>
        <v>1606886.0522086183</v>
      </c>
      <c r="J128" s="14">
        <f ca="1">IF(Splácení[[#This Row],[konečný
zůstatek]]&gt;0,PosledníŘádek-ROW(),0)</f>
        <v>235</v>
      </c>
    </row>
    <row r="129" spans="2:10" ht="15" customHeight="1" x14ac:dyDescent="0.3">
      <c r="B129" s="12">
        <f>ROWS($B$4:B129)</f>
        <v>126</v>
      </c>
      <c r="C129" s="13">
        <f ca="1">IF(ZadanéHodnoty,IF(Splácení[[#This Row],[Č.]]&lt;=DobaTrváníPůjčky,IF(ROW()-ROW(Splácení[[#Headers],[datum
platby]])=1,ZahájeníPůjčky,IF(I128&gt;0,EDATE(C128,1),"")),""),"")</f>
        <v>47423</v>
      </c>
      <c r="D129" s="29">
        <f ca="1">IF(ROW()-ROW(Splácení[[#Headers],[počáteční
zůstatek]])=1,VýšePůjčky,IF(Splácení[[#This Row],[datum
platby]]="",0,INDEX(Splácení[], ROW()-4,8)))</f>
        <v>1606886.0522086183</v>
      </c>
      <c r="E129" s="29">
        <f ca="1">IF(ZadanéHodnoty,IF(ROW()-ROW(Splácení[[#Headers],[úrok]])=1,-IPMT(ÚrokováSazba/12,1,DobaTrváníPůjčky-ROWS($C$4:C129)+1,Splácení[[#This Row],[počáteční
zůstatek]]),IFERROR(-IPMT(ÚrokováSazba/12,1,Splácení[[#This Row],[počet 
zbývajících]],D130),0)),0)</f>
        <v>6678.5207429135198</v>
      </c>
      <c r="F129" s="29">
        <f ca="1">IFERROR(IF(AND(ZadanéHodnoty,Splácení[[#This Row],[datum
platby]]&lt;&gt;""),-PPMT(ÚrokováSazba/12,1,DobaTrváníPůjčky-ROWS($C$4:C129)+1,Splácení[[#This Row],[počáteční
zůstatek]]),""),0)</f>
        <v>4041.073909373541</v>
      </c>
      <c r="G129" s="29">
        <f ca="1">IF(Splácení[[#This Row],[datum
platby]]="",0,ČástkaDaněZNemovitosti)</f>
        <v>3750</v>
      </c>
      <c r="H129" s="29">
        <f ca="1">IF(Splácení[[#This Row],[datum
platby]]="",0,Splácení[[#This Row],[úrok]]+Splácení[[#This Row],[jistina]]+Splácení[[#This Row],[daň
z nemovitosti]])</f>
        <v>14469.594652287062</v>
      </c>
      <c r="I129" s="29">
        <f ca="1">IF(Splácení[[#This Row],[datum
platby]]="",0,Splácení[[#This Row],[počáteční
zůstatek]]-Splácení[[#This Row],[jistina]])</f>
        <v>1602844.9782992448</v>
      </c>
      <c r="J129" s="14">
        <f ca="1">IF(Splácení[[#This Row],[konečný
zůstatek]]&gt;0,PosledníŘádek-ROW(),0)</f>
        <v>234</v>
      </c>
    </row>
    <row r="130" spans="2:10" ht="15" customHeight="1" x14ac:dyDescent="0.3">
      <c r="B130" s="12">
        <f>ROWS($B$4:B130)</f>
        <v>127</v>
      </c>
      <c r="C130" s="13">
        <f ca="1">IF(ZadanéHodnoty,IF(Splácení[[#This Row],[Č.]]&lt;=DobaTrváníPůjčky,IF(ROW()-ROW(Splácení[[#Headers],[datum
platby]])=1,ZahájeníPůjčky,IF(I129&gt;0,EDATE(C129,1),"")),""),"")</f>
        <v>47453</v>
      </c>
      <c r="D130" s="29">
        <f ca="1">IF(ROW()-ROW(Splácení[[#Headers],[počáteční
zůstatek]])=1,VýšePůjčky,IF(Splácení[[#This Row],[datum
platby]]="",0,INDEX(Splácení[], ROW()-4,8)))</f>
        <v>1602844.9782992448</v>
      </c>
      <c r="E130" s="29">
        <f ca="1">IF(ZadanéHodnoty,IF(ROW()-ROW(Splácení[[#Headers],[úrok]])=1,-IPMT(ÚrokováSazba/12,1,DobaTrváníPůjčky-ROWS($C$4:C130)+1,Splácení[[#This Row],[počáteční
zůstatek]]),IFERROR(-IPMT(ÚrokováSazba/12,1,Splácení[[#This Row],[počet 
zbývajících]],D131),0)),0)</f>
        <v>6661.6127774246479</v>
      </c>
      <c r="F130" s="29">
        <f ca="1">IFERROR(IF(AND(ZadanéHodnoty,Splácení[[#This Row],[datum
platby]]&lt;&gt;""),-PPMT(ÚrokováSazba/12,1,DobaTrváníPůjčky-ROWS($C$4:C130)+1,Splácení[[#This Row],[počáteční
zůstatek]]),""),0)</f>
        <v>4057.9117173292652</v>
      </c>
      <c r="G130" s="29">
        <f ca="1">IF(Splácení[[#This Row],[datum
platby]]="",0,ČástkaDaněZNemovitosti)</f>
        <v>3750</v>
      </c>
      <c r="H130" s="29">
        <f ca="1">IF(Splácení[[#This Row],[datum
platby]]="",0,Splácení[[#This Row],[úrok]]+Splácení[[#This Row],[jistina]]+Splácení[[#This Row],[daň
z nemovitosti]])</f>
        <v>14469.524494753914</v>
      </c>
      <c r="I130" s="29">
        <f ca="1">IF(Splácení[[#This Row],[datum
platby]]="",0,Splácení[[#This Row],[počáteční
zůstatek]]-Splácení[[#This Row],[jistina]])</f>
        <v>1598787.0665819156</v>
      </c>
      <c r="J130" s="14">
        <f ca="1">IF(Splácení[[#This Row],[konečný
zůstatek]]&gt;0,PosledníŘádek-ROW(),0)</f>
        <v>233</v>
      </c>
    </row>
    <row r="131" spans="2:10" ht="15" customHeight="1" x14ac:dyDescent="0.3">
      <c r="B131" s="12">
        <f>ROWS($B$4:B131)</f>
        <v>128</v>
      </c>
      <c r="C131" s="13">
        <f ca="1">IF(ZadanéHodnoty,IF(Splácení[[#This Row],[Č.]]&lt;=DobaTrváníPůjčky,IF(ROW()-ROW(Splácení[[#Headers],[datum
platby]])=1,ZahájeníPůjčky,IF(I130&gt;0,EDATE(C130,1),"")),""),"")</f>
        <v>47484</v>
      </c>
      <c r="D131" s="29">
        <f ca="1">IF(ROW()-ROW(Splácení[[#Headers],[počáteční
zůstatek]])=1,VýšePůjčky,IF(Splácení[[#This Row],[datum
platby]]="",0,INDEX(Splácení[], ROW()-4,8)))</f>
        <v>1598787.0665819156</v>
      </c>
      <c r="E131" s="29">
        <f ca="1">IF(ZadanéHodnoty,IF(ROW()-ROW(Splácení[[#Headers],[úrok]])=1,-IPMT(ÚrokováSazba/12,1,DobaTrváníPůjčky-ROWS($C$4:C131)+1,Splácení[[#This Row],[počáteční
zůstatek]]),IFERROR(-IPMT(ÚrokováSazba/12,1,Splácení[[#This Row],[počet 
zbývajících]],D132),0)),0)</f>
        <v>6644.6343620795724</v>
      </c>
      <c r="F131" s="29">
        <f ca="1">IFERROR(IF(AND(ZadanéHodnoty,Splácení[[#This Row],[datum
platby]]&lt;&gt;""),-PPMT(ÚrokováSazba/12,1,DobaTrváníPůjčky-ROWS($C$4:C131)+1,Splácení[[#This Row],[počáteční
zůstatek]]),""),0)</f>
        <v>4074.8196828181376</v>
      </c>
      <c r="G131" s="29">
        <f ca="1">IF(Splácení[[#This Row],[datum
platby]]="",0,ČástkaDaněZNemovitosti)</f>
        <v>3750</v>
      </c>
      <c r="H131" s="29">
        <f ca="1">IF(Splácení[[#This Row],[datum
platby]]="",0,Splácení[[#This Row],[úrok]]+Splácení[[#This Row],[jistina]]+Splácení[[#This Row],[daň
z nemovitosti]])</f>
        <v>14469.45404489771</v>
      </c>
      <c r="I131" s="29">
        <f ca="1">IF(Splácení[[#This Row],[datum
platby]]="",0,Splácení[[#This Row],[počáteční
zůstatek]]-Splácení[[#This Row],[jistina]])</f>
        <v>1594712.2468990975</v>
      </c>
      <c r="J131" s="14">
        <f ca="1">IF(Splácení[[#This Row],[konečný
zůstatek]]&gt;0,PosledníŘádek-ROW(),0)</f>
        <v>232</v>
      </c>
    </row>
    <row r="132" spans="2:10" ht="15" customHeight="1" x14ac:dyDescent="0.3">
      <c r="B132" s="12">
        <f>ROWS($B$4:B132)</f>
        <v>129</v>
      </c>
      <c r="C132" s="13">
        <f ca="1">IF(ZadanéHodnoty,IF(Splácení[[#This Row],[Č.]]&lt;=DobaTrváníPůjčky,IF(ROW()-ROW(Splácení[[#Headers],[datum
platby]])=1,ZahájeníPůjčky,IF(I131&gt;0,EDATE(C131,1),"")),""),"")</f>
        <v>47515</v>
      </c>
      <c r="D132" s="29">
        <f ca="1">IF(ROW()-ROW(Splácení[[#Headers],[počáteční
zůstatek]])=1,VýšePůjčky,IF(Splácení[[#This Row],[datum
platby]]="",0,INDEX(Splácení[], ROW()-4,8)))</f>
        <v>1594712.2468990975</v>
      </c>
      <c r="E132" s="29">
        <f ca="1">IF(ZadanéHodnoty,IF(ROW()-ROW(Splácení[[#Headers],[úrok]])=1,-IPMT(ÚrokováSazba/12,1,DobaTrváníPůjčky-ROWS($C$4:C132)+1,Splácení[[#This Row],[počáteční
zůstatek]]),IFERROR(-IPMT(ÚrokováSazba/12,1,Splácení[[#This Row],[počet 
zbývajících]],D133),0)),0)</f>
        <v>6627.5852033372248</v>
      </c>
      <c r="F132" s="29">
        <f ca="1">IFERROR(IF(AND(ZadanéHodnoty,Splácení[[#This Row],[datum
platby]]&lt;&gt;""),-PPMT(ÚrokováSazba/12,1,DobaTrváníPůjčky-ROWS($C$4:C132)+1,Splácení[[#This Row],[počáteční
zůstatek]]),""),0)</f>
        <v>4091.7980981632127</v>
      </c>
      <c r="G132" s="29">
        <f ca="1">IF(Splácení[[#This Row],[datum
platby]]="",0,ČástkaDaněZNemovitosti)</f>
        <v>3750</v>
      </c>
      <c r="H132" s="29">
        <f ca="1">IF(Splácení[[#This Row],[datum
platby]]="",0,Splácení[[#This Row],[úrok]]+Splácení[[#This Row],[jistina]]+Splácení[[#This Row],[daň
z nemovitosti]])</f>
        <v>14469.383301500438</v>
      </c>
      <c r="I132" s="29">
        <f ca="1">IF(Splácení[[#This Row],[datum
platby]]="",0,Splácení[[#This Row],[počáteční
zůstatek]]-Splácení[[#This Row],[jistina]])</f>
        <v>1590620.4488009342</v>
      </c>
      <c r="J132" s="14">
        <f ca="1">IF(Splácení[[#This Row],[konečný
zůstatek]]&gt;0,PosledníŘádek-ROW(),0)</f>
        <v>231</v>
      </c>
    </row>
    <row r="133" spans="2:10" ht="15" customHeight="1" x14ac:dyDescent="0.3">
      <c r="B133" s="12">
        <f>ROWS($B$4:B133)</f>
        <v>130</v>
      </c>
      <c r="C133" s="13">
        <f ca="1">IF(ZadanéHodnoty,IF(Splácení[[#This Row],[Č.]]&lt;=DobaTrváníPůjčky,IF(ROW()-ROW(Splácení[[#Headers],[datum
platby]])=1,ZahájeníPůjčky,IF(I132&gt;0,EDATE(C132,1),"")),""),"")</f>
        <v>47543</v>
      </c>
      <c r="D133" s="29">
        <f ca="1">IF(ROW()-ROW(Splácení[[#Headers],[počáteční
zůstatek]])=1,VýšePůjčky,IF(Splácení[[#This Row],[datum
platby]]="",0,INDEX(Splácení[], ROW()-4,8)))</f>
        <v>1590620.4488009342</v>
      </c>
      <c r="E133" s="29">
        <f ca="1">IF(ZadanéHodnoty,IF(ROW()-ROW(Splácení[[#Headers],[úrok]])=1,-IPMT(ÚrokováSazba/12,1,DobaTrváníPůjčky-ROWS($C$4:C133)+1,Splácení[[#This Row],[počáteční
zůstatek]]),IFERROR(-IPMT(ÚrokováSazba/12,1,Splácení[[#This Row],[počet 
zbývajících]],D134),0)),0)</f>
        <v>6610.4650064334519</v>
      </c>
      <c r="F133" s="29">
        <f ca="1">IFERROR(IF(AND(ZadanéHodnoty,Splácení[[#This Row],[datum
platby]]&lt;&gt;""),-PPMT(ÚrokováSazba/12,1,DobaTrváníPůjčky-ROWS($C$4:C133)+1,Splácení[[#This Row],[počáteční
zůstatek]]),""),0)</f>
        <v>4108.8472569055584</v>
      </c>
      <c r="G133" s="29">
        <f ca="1">IF(Splácení[[#This Row],[datum
platby]]="",0,ČástkaDaněZNemovitosti)</f>
        <v>3750</v>
      </c>
      <c r="H133" s="29">
        <f ca="1">IF(Splácení[[#This Row],[datum
platby]]="",0,Splácení[[#This Row],[úrok]]+Splácení[[#This Row],[jistina]]+Splácení[[#This Row],[daň
z nemovitosti]])</f>
        <v>14469.31226333901</v>
      </c>
      <c r="I133" s="29">
        <f ca="1">IF(Splácení[[#This Row],[datum
platby]]="",0,Splácení[[#This Row],[počáteční
zůstatek]]-Splácení[[#This Row],[jistina]])</f>
        <v>1586511.6015440286</v>
      </c>
      <c r="J133" s="14">
        <f ca="1">IF(Splácení[[#This Row],[konečný
zůstatek]]&gt;0,PosledníŘádek-ROW(),0)</f>
        <v>230</v>
      </c>
    </row>
    <row r="134" spans="2:10" ht="15" customHeight="1" x14ac:dyDescent="0.3">
      <c r="B134" s="12">
        <f>ROWS($B$4:B134)</f>
        <v>131</v>
      </c>
      <c r="C134" s="13">
        <f ca="1">IF(ZadanéHodnoty,IF(Splácení[[#This Row],[Č.]]&lt;=DobaTrváníPůjčky,IF(ROW()-ROW(Splácení[[#Headers],[datum
platby]])=1,ZahájeníPůjčky,IF(I133&gt;0,EDATE(C133,1),"")),""),"")</f>
        <v>47574</v>
      </c>
      <c r="D134" s="29">
        <f ca="1">IF(ROW()-ROW(Splácení[[#Headers],[počáteční
zůstatek]])=1,VýšePůjčky,IF(Splácení[[#This Row],[datum
platby]]="",0,INDEX(Splácení[], ROW()-4,8)))</f>
        <v>1586511.6015440286</v>
      </c>
      <c r="E134" s="29">
        <f ca="1">IF(ZadanéHodnoty,IF(ROW()-ROW(Splácení[[#Headers],[úrok]])=1,-IPMT(ÚrokováSazba/12,1,DobaTrváníPůjčky-ROWS($C$4:C134)+1,Splácení[[#This Row],[počáteční
zůstatek]]),IFERROR(-IPMT(ÚrokováSazba/12,1,Splácení[[#This Row],[počet 
zbývajících]],D135),0)),0)</f>
        <v>6593.2734753759141</v>
      </c>
      <c r="F134" s="29">
        <f ca="1">IFERROR(IF(AND(ZadanéHodnoty,Splácení[[#This Row],[datum
platby]]&lt;&gt;""),-PPMT(ÚrokováSazba/12,1,DobaTrváníPůjčky-ROWS($C$4:C134)+1,Splácení[[#This Row],[počáteční
zůstatek]]),""),0)</f>
        <v>4125.9674538093313</v>
      </c>
      <c r="G134" s="29">
        <f ca="1">IF(Splácení[[#This Row],[datum
platby]]="",0,ČástkaDaněZNemovitosti)</f>
        <v>3750</v>
      </c>
      <c r="H134" s="29">
        <f ca="1">IF(Splácení[[#This Row],[datum
platby]]="",0,Splácení[[#This Row],[úrok]]+Splácení[[#This Row],[jistina]]+Splácení[[#This Row],[daň
z nemovitosti]])</f>
        <v>14469.240929185245</v>
      </c>
      <c r="I134" s="29">
        <f ca="1">IF(Splácení[[#This Row],[datum
platby]]="",0,Splácení[[#This Row],[počáteční
zůstatek]]-Splácení[[#This Row],[jistina]])</f>
        <v>1582385.6340902194</v>
      </c>
      <c r="J134" s="14">
        <f ca="1">IF(Splácení[[#This Row],[konečný
zůstatek]]&gt;0,PosledníŘádek-ROW(),0)</f>
        <v>229</v>
      </c>
    </row>
    <row r="135" spans="2:10" ht="15" customHeight="1" x14ac:dyDescent="0.3">
      <c r="B135" s="12">
        <f>ROWS($B$4:B135)</f>
        <v>132</v>
      </c>
      <c r="C135" s="13">
        <f ca="1">IF(ZadanéHodnoty,IF(Splácení[[#This Row],[Č.]]&lt;=DobaTrváníPůjčky,IF(ROW()-ROW(Splácení[[#Headers],[datum
platby]])=1,ZahájeníPůjčky,IF(I134&gt;0,EDATE(C134,1),"")),""),"")</f>
        <v>47604</v>
      </c>
      <c r="D135" s="29">
        <f ca="1">IF(ROW()-ROW(Splácení[[#Headers],[počáteční
zůstatek]])=1,VýšePůjčky,IF(Splácení[[#This Row],[datum
platby]]="",0,INDEX(Splácení[], ROW()-4,8)))</f>
        <v>1582385.6340902194</v>
      </c>
      <c r="E135" s="29">
        <f ca="1">IF(ZadanéHodnoty,IF(ROW()-ROW(Splácení[[#Headers],[úrok]])=1,-IPMT(ÚrokováSazba/12,1,DobaTrváníPůjčky-ROWS($C$4:C135)+1,Splácení[[#This Row],[počáteční
zůstatek]]),IFERROR(-IPMT(ÚrokováSazba/12,1,Splácení[[#This Row],[počet 
zbývajících]],D136),0)),0)</f>
        <v>6576.0103129389681</v>
      </c>
      <c r="F135" s="29">
        <f ca="1">IFERROR(IF(AND(ZadanéHodnoty,Splácení[[#This Row],[datum
platby]]&lt;&gt;""),-PPMT(ÚrokováSazba/12,1,DobaTrváníPůjčky-ROWS($C$4:C135)+1,Splácení[[#This Row],[počáteční
zůstatek]]),""),0)</f>
        <v>4143.1589848668718</v>
      </c>
      <c r="G135" s="29">
        <f ca="1">IF(Splácení[[#This Row],[datum
platby]]="",0,ČástkaDaněZNemovitosti)</f>
        <v>3750</v>
      </c>
      <c r="H135" s="29">
        <f ca="1">IF(Splácení[[#This Row],[datum
platby]]="",0,Splácení[[#This Row],[úrok]]+Splácení[[#This Row],[jistina]]+Splácení[[#This Row],[daň
z nemovitosti]])</f>
        <v>14469.16929780584</v>
      </c>
      <c r="I135" s="29">
        <f ca="1">IF(Splácení[[#This Row],[datum
platby]]="",0,Splácení[[#This Row],[počáteční
zůstatek]]-Splácení[[#This Row],[jistina]])</f>
        <v>1578242.4751053525</v>
      </c>
      <c r="J135" s="14">
        <f ca="1">IF(Splácení[[#This Row],[konečný
zůstatek]]&gt;0,PosledníŘádek-ROW(),0)</f>
        <v>228</v>
      </c>
    </row>
    <row r="136" spans="2:10" ht="15" customHeight="1" x14ac:dyDescent="0.3">
      <c r="B136" s="12">
        <f>ROWS($B$4:B136)</f>
        <v>133</v>
      </c>
      <c r="C136" s="13">
        <f ca="1">IF(ZadanéHodnoty,IF(Splácení[[#This Row],[Č.]]&lt;=DobaTrváníPůjčky,IF(ROW()-ROW(Splácení[[#Headers],[datum
platby]])=1,ZahájeníPůjčky,IF(I135&gt;0,EDATE(C135,1),"")),""),"")</f>
        <v>47635</v>
      </c>
      <c r="D136" s="29">
        <f ca="1">IF(ROW()-ROW(Splácení[[#Headers],[počáteční
zůstatek]])=1,VýšePůjčky,IF(Splácení[[#This Row],[datum
platby]]="",0,INDEX(Splácení[], ROW()-4,8)))</f>
        <v>1578242.4751053525</v>
      </c>
      <c r="E136" s="29">
        <f ca="1">IF(ZadanéHodnoty,IF(ROW()-ROW(Splácení[[#Headers],[úrok]])=1,-IPMT(ÚrokováSazba/12,1,DobaTrváníPůjčky-ROWS($C$4:C136)+1,Splácení[[#This Row],[počáteční
zůstatek]]),IFERROR(-IPMT(ÚrokováSazba/12,1,Splácení[[#This Row],[počet 
zbývajících]],D137),0)),0)</f>
        <v>6558.6752206585361</v>
      </c>
      <c r="F136" s="29">
        <f ca="1">IFERROR(IF(AND(ZadanéHodnoty,Splácení[[#This Row],[datum
platby]]&lt;&gt;""),-PPMT(ÚrokováSazba/12,1,DobaTrváníPůjčky-ROWS($C$4:C136)+1,Splácení[[#This Row],[počáteční
zůstatek]]),""),0)</f>
        <v>4160.4221473038169</v>
      </c>
      <c r="G136" s="29">
        <f ca="1">IF(Splácení[[#This Row],[datum
platby]]="",0,ČástkaDaněZNemovitosti)</f>
        <v>3750</v>
      </c>
      <c r="H136" s="29">
        <f ca="1">IF(Splácení[[#This Row],[datum
platby]]="",0,Splácení[[#This Row],[úrok]]+Splácení[[#This Row],[jistina]]+Splácení[[#This Row],[daň
z nemovitosti]])</f>
        <v>14469.097367962353</v>
      </c>
      <c r="I136" s="29">
        <f ca="1">IF(Splácení[[#This Row],[datum
platby]]="",0,Splácení[[#This Row],[počáteční
zůstatek]]-Splácení[[#This Row],[jistina]])</f>
        <v>1574082.0529580486</v>
      </c>
      <c r="J136" s="14">
        <f ca="1">IF(Splácení[[#This Row],[konečný
zůstatek]]&gt;0,PosledníŘádek-ROW(),0)</f>
        <v>227</v>
      </c>
    </row>
    <row r="137" spans="2:10" ht="15" customHeight="1" x14ac:dyDescent="0.3">
      <c r="B137" s="12">
        <f>ROWS($B$4:B137)</f>
        <v>134</v>
      </c>
      <c r="C137" s="13">
        <f ca="1">IF(ZadanéHodnoty,IF(Splácení[[#This Row],[Č.]]&lt;=DobaTrváníPůjčky,IF(ROW()-ROW(Splácení[[#Headers],[datum
platby]])=1,ZahájeníPůjčky,IF(I136&gt;0,EDATE(C136,1),"")),""),"")</f>
        <v>47665</v>
      </c>
      <c r="D137" s="29">
        <f ca="1">IF(ROW()-ROW(Splácení[[#Headers],[počáteční
zůstatek]])=1,VýšePůjčky,IF(Splácení[[#This Row],[datum
platby]]="",0,INDEX(Splácení[], ROW()-4,8)))</f>
        <v>1574082.0529580486</v>
      </c>
      <c r="E137" s="29">
        <f ca="1">IF(ZadanéHodnoty,IF(ROW()-ROW(Splácení[[#Headers],[úrok]])=1,-IPMT(ÚrokováSazba/12,1,DobaTrváníPůjčky-ROWS($C$4:C137)+1,Splácení[[#This Row],[počáteční
zůstatek]]),IFERROR(-IPMT(ÚrokováSazba/12,1,Splácení[[#This Row],[počet 
zbývajících]],D138),0)),0)</f>
        <v>6541.2678988269345</v>
      </c>
      <c r="F137" s="29">
        <f ca="1">IFERROR(IF(AND(ZadanéHodnoty,Splácení[[#This Row],[datum
platby]]&lt;&gt;""),-PPMT(ÚrokováSazba/12,1,DobaTrváníPůjčky-ROWS($C$4:C137)+1,Splácení[[#This Row],[počáteční
zůstatek]]),""),0)</f>
        <v>4177.757239584249</v>
      </c>
      <c r="G137" s="29">
        <f ca="1">IF(Splácení[[#This Row],[datum
platby]]="",0,ČástkaDaněZNemovitosti)</f>
        <v>3750</v>
      </c>
      <c r="H137" s="29">
        <f ca="1">IF(Splácení[[#This Row],[datum
platby]]="",0,Splácení[[#This Row],[úrok]]+Splácení[[#This Row],[jistina]]+Splácení[[#This Row],[daň
z nemovitosti]])</f>
        <v>14469.025138411183</v>
      </c>
      <c r="I137" s="29">
        <f ca="1">IF(Splácení[[#This Row],[datum
platby]]="",0,Splácení[[#This Row],[počáteční
zůstatek]]-Splácení[[#This Row],[jistina]])</f>
        <v>1569904.2957184643</v>
      </c>
      <c r="J137" s="14">
        <f ca="1">IF(Splácení[[#This Row],[konečný
zůstatek]]&gt;0,PosledníŘádek-ROW(),0)</f>
        <v>226</v>
      </c>
    </row>
    <row r="138" spans="2:10" ht="15" customHeight="1" x14ac:dyDescent="0.3">
      <c r="B138" s="12">
        <f>ROWS($B$4:B138)</f>
        <v>135</v>
      </c>
      <c r="C138" s="13">
        <f ca="1">IF(ZadanéHodnoty,IF(Splácení[[#This Row],[Č.]]&lt;=DobaTrváníPůjčky,IF(ROW()-ROW(Splácení[[#Headers],[datum
platby]])=1,ZahájeníPůjčky,IF(I137&gt;0,EDATE(C137,1),"")),""),"")</f>
        <v>47696</v>
      </c>
      <c r="D138" s="29">
        <f ca="1">IF(ROW()-ROW(Splácení[[#Headers],[počáteční
zůstatek]])=1,VýšePůjčky,IF(Splácení[[#This Row],[datum
platby]]="",0,INDEX(Splácení[], ROW()-4,8)))</f>
        <v>1569904.2957184643</v>
      </c>
      <c r="E138" s="29">
        <f ca="1">IF(ZadanéHodnoty,IF(ROW()-ROW(Splácení[[#Headers],[úrok]])=1,-IPMT(ÚrokováSazba/12,1,DobaTrváníPůjčky-ROWS($C$4:C138)+1,Splácení[[#This Row],[počáteční
zůstatek]]),IFERROR(-IPMT(ÚrokováSazba/12,1,Splácení[[#This Row],[počet 
zbývajících]],D139),0)),0)</f>
        <v>6523.7880464877016</v>
      </c>
      <c r="F138" s="29">
        <f ca="1">IFERROR(IF(AND(ZadanéHodnoty,Splácení[[#This Row],[datum
platby]]&lt;&gt;""),-PPMT(ÚrokováSazba/12,1,DobaTrváníPůjčky-ROWS($C$4:C138)+1,Splácení[[#This Row],[počáteční
zůstatek]]),""),0)</f>
        <v>4195.1645614158497</v>
      </c>
      <c r="G138" s="29">
        <f ca="1">IF(Splácení[[#This Row],[datum
platby]]="",0,ČástkaDaněZNemovitosti)</f>
        <v>3750</v>
      </c>
      <c r="H138" s="29">
        <f ca="1">IF(Splácení[[#This Row],[datum
platby]]="",0,Splácení[[#This Row],[úrok]]+Splácení[[#This Row],[jistina]]+Splácení[[#This Row],[daň
z nemovitosti]])</f>
        <v>14468.952607903551</v>
      </c>
      <c r="I138" s="29">
        <f ca="1">IF(Splácení[[#This Row],[datum
platby]]="",0,Splácení[[#This Row],[počáteční
zůstatek]]-Splácení[[#This Row],[jistina]])</f>
        <v>1565709.1311570485</v>
      </c>
      <c r="J138" s="14">
        <f ca="1">IF(Splácení[[#This Row],[konečný
zůstatek]]&gt;0,PosledníŘádek-ROW(),0)</f>
        <v>225</v>
      </c>
    </row>
    <row r="139" spans="2:10" ht="15" customHeight="1" x14ac:dyDescent="0.3">
      <c r="B139" s="12">
        <f>ROWS($B$4:B139)</f>
        <v>136</v>
      </c>
      <c r="C139" s="13">
        <f ca="1">IF(ZadanéHodnoty,IF(Splácení[[#This Row],[Č.]]&lt;=DobaTrváníPůjčky,IF(ROW()-ROW(Splácení[[#Headers],[datum
platby]])=1,ZahájeníPůjčky,IF(I138&gt;0,EDATE(C138,1),"")),""),"")</f>
        <v>47727</v>
      </c>
      <c r="D139" s="29">
        <f ca="1">IF(ROW()-ROW(Splácení[[#Headers],[počáteční
zůstatek]])=1,VýšePůjčky,IF(Splácení[[#This Row],[datum
platby]]="",0,INDEX(Splácení[], ROW()-4,8)))</f>
        <v>1565709.1311570485</v>
      </c>
      <c r="E139" s="29">
        <f ca="1">IF(ZadanéHodnoty,IF(ROW()-ROW(Splácení[[#Headers],[úrok]])=1,-IPMT(ÚrokováSazba/12,1,DobaTrváníPůjčky-ROWS($C$4:C139)+1,Splácení[[#This Row],[počáteční
zůstatek]]),IFERROR(-IPMT(ÚrokováSazba/12,1,Splácení[[#This Row],[počet 
zbývajících]],D140),0)),0)</f>
        <v>6506.2353614303893</v>
      </c>
      <c r="F139" s="29">
        <f ca="1">IFERROR(IF(AND(ZadanéHodnoty,Splácení[[#This Row],[datum
platby]]&lt;&gt;""),-PPMT(ÚrokováSazba/12,1,DobaTrváníPůjčky-ROWS($C$4:C139)+1,Splácení[[#This Row],[počáteční
zůstatek]]),""),0)</f>
        <v>4212.6444137550825</v>
      </c>
      <c r="G139" s="29">
        <f ca="1">IF(Splácení[[#This Row],[datum
platby]]="",0,ČástkaDaněZNemovitosti)</f>
        <v>3750</v>
      </c>
      <c r="H139" s="29">
        <f ca="1">IF(Splácení[[#This Row],[datum
platby]]="",0,Splácení[[#This Row],[úrok]]+Splácení[[#This Row],[jistina]]+Splácení[[#This Row],[daň
z nemovitosti]])</f>
        <v>14468.879775185473</v>
      </c>
      <c r="I139" s="29">
        <f ca="1">IF(Splácení[[#This Row],[datum
platby]]="",0,Splácení[[#This Row],[počáteční
zůstatek]]-Splácení[[#This Row],[jistina]])</f>
        <v>1561496.4867432935</v>
      </c>
      <c r="J139" s="14">
        <f ca="1">IF(Splácení[[#This Row],[konečný
zůstatek]]&gt;0,PosledníŘádek-ROW(),0)</f>
        <v>224</v>
      </c>
    </row>
    <row r="140" spans="2:10" ht="15" customHeight="1" x14ac:dyDescent="0.3">
      <c r="B140" s="12">
        <f>ROWS($B$4:B140)</f>
        <v>137</v>
      </c>
      <c r="C140" s="13">
        <f ca="1">IF(ZadanéHodnoty,IF(Splácení[[#This Row],[Č.]]&lt;=DobaTrváníPůjčky,IF(ROW()-ROW(Splácení[[#Headers],[datum
platby]])=1,ZahájeníPůjčky,IF(I139&gt;0,EDATE(C139,1),"")),""),"")</f>
        <v>47757</v>
      </c>
      <c r="D140" s="29">
        <f ca="1">IF(ROW()-ROW(Splácení[[#Headers],[počáteční
zůstatek]])=1,VýšePůjčky,IF(Splácení[[#This Row],[datum
platby]]="",0,INDEX(Splácení[], ROW()-4,8)))</f>
        <v>1561496.4867432935</v>
      </c>
      <c r="E140" s="29">
        <f ca="1">IF(ZadanéHodnoty,IF(ROW()-ROW(Splácení[[#Headers],[úrok]])=1,-IPMT(ÚrokováSazba/12,1,DobaTrváníPůjčky-ROWS($C$4:C140)+1,Splácení[[#This Row],[počáteční
zůstatek]]),IFERROR(-IPMT(ÚrokováSazba/12,1,Splácení[[#This Row],[počet 
zbývajících]],D141),0)),0)</f>
        <v>6488.6095401853381</v>
      </c>
      <c r="F140" s="29">
        <f ca="1">IFERROR(IF(AND(ZadanéHodnoty,Splácení[[#This Row],[datum
platby]]&lt;&gt;""),-PPMT(ÚrokováSazba/12,1,DobaTrváníPůjčky-ROWS($C$4:C140)+1,Splácení[[#This Row],[počáteční
zůstatek]]),""),0)</f>
        <v>4230.1970988123949</v>
      </c>
      <c r="G140" s="29">
        <f ca="1">IF(Splácení[[#This Row],[datum
platby]]="",0,ČástkaDaněZNemovitosti)</f>
        <v>3750</v>
      </c>
      <c r="H140" s="29">
        <f ca="1">IF(Splácení[[#This Row],[datum
platby]]="",0,Splácení[[#This Row],[úrok]]+Splácení[[#This Row],[jistina]]+Splácení[[#This Row],[daň
z nemovitosti]])</f>
        <v>14468.806638997732</v>
      </c>
      <c r="I140" s="29">
        <f ca="1">IF(Splácení[[#This Row],[datum
platby]]="",0,Splácení[[#This Row],[počáteční
zůstatek]]-Splácení[[#This Row],[jistina]])</f>
        <v>1557266.2896444811</v>
      </c>
      <c r="J140" s="14">
        <f ca="1">IF(Splácení[[#This Row],[konečný
zůstatek]]&gt;0,PosledníŘádek-ROW(),0)</f>
        <v>223</v>
      </c>
    </row>
    <row r="141" spans="2:10" ht="15" customHeight="1" x14ac:dyDescent="0.3">
      <c r="B141" s="12">
        <f>ROWS($B$4:B141)</f>
        <v>138</v>
      </c>
      <c r="C141" s="13">
        <f ca="1">IF(ZadanéHodnoty,IF(Splácení[[#This Row],[Č.]]&lt;=DobaTrváníPůjčky,IF(ROW()-ROW(Splácení[[#Headers],[datum
platby]])=1,ZahájeníPůjčky,IF(I140&gt;0,EDATE(C140,1),"")),""),"")</f>
        <v>47788</v>
      </c>
      <c r="D141" s="29">
        <f ca="1">IF(ROW()-ROW(Splácení[[#Headers],[počáteční
zůstatek]])=1,VýšePůjčky,IF(Splácení[[#This Row],[datum
platby]]="",0,INDEX(Splácení[], ROW()-4,8)))</f>
        <v>1557266.2896444811</v>
      </c>
      <c r="E141" s="29">
        <f ca="1">IF(ZadanéHodnoty,IF(ROW()-ROW(Splácení[[#Headers],[úrok]])=1,-IPMT(ÚrokováSazba/12,1,DobaTrváníPůjčky-ROWS($C$4:C141)+1,Splácení[[#This Row],[počáteční
zůstatek]]),IFERROR(-IPMT(ÚrokováSazba/12,1,Splácení[[#This Row],[počet 
zbývajících]],D142),0)),0)</f>
        <v>6470.9102780184321</v>
      </c>
      <c r="F141" s="29">
        <f ca="1">IFERROR(IF(AND(ZadanéHodnoty,Splácení[[#This Row],[datum
platby]]&lt;&gt;""),-PPMT(ÚrokováSazba/12,1,DobaTrváníPůjčky-ROWS($C$4:C141)+1,Splácení[[#This Row],[počáteční
zůstatek]]),""),0)</f>
        <v>4247.8229200574488</v>
      </c>
      <c r="G141" s="29">
        <f ca="1">IF(Splácení[[#This Row],[datum
platby]]="",0,ČástkaDaněZNemovitosti)</f>
        <v>3750</v>
      </c>
      <c r="H141" s="29">
        <f ca="1">IF(Splácení[[#This Row],[datum
platby]]="",0,Splácení[[#This Row],[úrok]]+Splácení[[#This Row],[jistina]]+Splácení[[#This Row],[daň
z nemovitosti]])</f>
        <v>14468.733198075881</v>
      </c>
      <c r="I141" s="29">
        <f ca="1">IF(Splácení[[#This Row],[datum
platby]]="",0,Splácení[[#This Row],[počáteční
zůstatek]]-Splácení[[#This Row],[jistina]])</f>
        <v>1553018.4667244237</v>
      </c>
      <c r="J141" s="14">
        <f ca="1">IF(Splácení[[#This Row],[konečný
zůstatek]]&gt;0,PosledníŘádek-ROW(),0)</f>
        <v>222</v>
      </c>
    </row>
    <row r="142" spans="2:10" ht="15" customHeight="1" x14ac:dyDescent="0.3">
      <c r="B142" s="12">
        <f>ROWS($B$4:B142)</f>
        <v>139</v>
      </c>
      <c r="C142" s="13">
        <f ca="1">IF(ZadanéHodnoty,IF(Splácení[[#This Row],[Č.]]&lt;=DobaTrváníPůjčky,IF(ROW()-ROW(Splácení[[#Headers],[datum
platby]])=1,ZahájeníPůjčky,IF(I141&gt;0,EDATE(C141,1),"")),""),"")</f>
        <v>47818</v>
      </c>
      <c r="D142" s="29">
        <f ca="1">IF(ROW()-ROW(Splácení[[#Headers],[počáteční
zůstatek]])=1,VýšePůjčky,IF(Splácení[[#This Row],[datum
platby]]="",0,INDEX(Splácení[], ROW()-4,8)))</f>
        <v>1553018.4667244237</v>
      </c>
      <c r="E142" s="29">
        <f ca="1">IF(ZadanéHodnoty,IF(ROW()-ROW(Splácení[[#Headers],[úrok]])=1,-IPMT(ÚrokováSazba/12,1,DobaTrváníPůjčky-ROWS($C$4:C142)+1,Splácení[[#This Row],[počáteční
zůstatek]]),IFERROR(-IPMT(ÚrokováSazba/12,1,Splácení[[#This Row],[počet 
zbývajících]],D143),0)),0)</f>
        <v>6453.1372689258305</v>
      </c>
      <c r="F142" s="29">
        <f ca="1">IFERROR(IF(AND(ZadanéHodnoty,Splácení[[#This Row],[datum
platby]]&lt;&gt;""),-PPMT(ÚrokováSazba/12,1,DobaTrváníPůjčky-ROWS($C$4:C142)+1,Splácení[[#This Row],[počáteční
zůstatek]]),""),0)</f>
        <v>4265.5221822243539</v>
      </c>
      <c r="G142" s="29">
        <f ca="1">IF(Splácení[[#This Row],[datum
platby]]="",0,ČástkaDaněZNemovitosti)</f>
        <v>3750</v>
      </c>
      <c r="H142" s="29">
        <f ca="1">IF(Splácení[[#This Row],[datum
platby]]="",0,Splácení[[#This Row],[úrok]]+Splácení[[#This Row],[jistina]]+Splácení[[#This Row],[daň
z nemovitosti]])</f>
        <v>14468.659451150184</v>
      </c>
      <c r="I142" s="29">
        <f ca="1">IF(Splácení[[#This Row],[datum
platby]]="",0,Splácení[[#This Row],[počáteční
zůstatek]]-Splácení[[#This Row],[jistina]])</f>
        <v>1548752.9445421994</v>
      </c>
      <c r="J142" s="14">
        <f ca="1">IF(Splácení[[#This Row],[konečný
zůstatek]]&gt;0,PosledníŘádek-ROW(),0)</f>
        <v>221</v>
      </c>
    </row>
    <row r="143" spans="2:10" ht="15" customHeight="1" x14ac:dyDescent="0.3">
      <c r="B143" s="12">
        <f>ROWS($B$4:B143)</f>
        <v>140</v>
      </c>
      <c r="C143" s="13">
        <f ca="1">IF(ZadanéHodnoty,IF(Splácení[[#This Row],[Č.]]&lt;=DobaTrváníPůjčky,IF(ROW()-ROW(Splácení[[#Headers],[datum
platby]])=1,ZahájeníPůjčky,IF(I142&gt;0,EDATE(C142,1),"")),""),"")</f>
        <v>47849</v>
      </c>
      <c r="D143" s="29">
        <f ca="1">IF(ROW()-ROW(Splácení[[#Headers],[počáteční
zůstatek]])=1,VýšePůjčky,IF(Splácení[[#This Row],[datum
platby]]="",0,INDEX(Splácení[], ROW()-4,8)))</f>
        <v>1548752.9445421994</v>
      </c>
      <c r="E143" s="29">
        <f ca="1">IF(ZadanéHodnoty,IF(ROW()-ROW(Splácení[[#Headers],[úrok]])=1,-IPMT(ÚrokováSazba/12,1,DobaTrváníPůjčky-ROWS($C$4:C143)+1,Splácení[[#This Row],[počáteční
zůstatek]]),IFERROR(-IPMT(ÚrokováSazba/12,1,Splácení[[#This Row],[počet 
zbývajících]],D144),0)),0)</f>
        <v>6435.2902056286766</v>
      </c>
      <c r="F143" s="29">
        <f ca="1">IFERROR(IF(AND(ZadanéHodnoty,Splácení[[#This Row],[datum
platby]]&lt;&gt;""),-PPMT(ÚrokováSazba/12,1,DobaTrváníPůjčky-ROWS($C$4:C143)+1,Splácení[[#This Row],[počáteční
zůstatek]]),""),0)</f>
        <v>4283.2951913169563</v>
      </c>
      <c r="G143" s="29">
        <f ca="1">IF(Splácení[[#This Row],[datum
platby]]="",0,ČástkaDaněZNemovitosti)</f>
        <v>3750</v>
      </c>
      <c r="H143" s="29">
        <f ca="1">IF(Splácení[[#This Row],[datum
platby]]="",0,Splácení[[#This Row],[úrok]]+Splácení[[#This Row],[jistina]]+Splácení[[#This Row],[daň
z nemovitosti]])</f>
        <v>14468.585396945633</v>
      </c>
      <c r="I143" s="29">
        <f ca="1">IF(Splácení[[#This Row],[datum
platby]]="",0,Splácení[[#This Row],[počáteční
zůstatek]]-Splácení[[#This Row],[jistina]])</f>
        <v>1544469.6493508825</v>
      </c>
      <c r="J143" s="14">
        <f ca="1">IF(Splácení[[#This Row],[konečný
zůstatek]]&gt;0,PosledníŘádek-ROW(),0)</f>
        <v>220</v>
      </c>
    </row>
    <row r="144" spans="2:10" ht="15" customHeight="1" x14ac:dyDescent="0.3">
      <c r="B144" s="12">
        <f>ROWS($B$4:B144)</f>
        <v>141</v>
      </c>
      <c r="C144" s="13">
        <f ca="1">IF(ZadanéHodnoty,IF(Splácení[[#This Row],[Č.]]&lt;=DobaTrváníPůjčky,IF(ROW()-ROW(Splácení[[#Headers],[datum
platby]])=1,ZahájeníPůjčky,IF(I143&gt;0,EDATE(C143,1),"")),""),"")</f>
        <v>47880</v>
      </c>
      <c r="D144" s="29">
        <f ca="1">IF(ROW()-ROW(Splácení[[#Headers],[počáteční
zůstatek]])=1,VýšePůjčky,IF(Splácení[[#This Row],[datum
platby]]="",0,INDEX(Splácení[], ROW()-4,8)))</f>
        <v>1544469.6493508825</v>
      </c>
      <c r="E144" s="29">
        <f ca="1">IF(ZadanéHodnoty,IF(ROW()-ROW(Splácení[[#Headers],[úrok]])=1,-IPMT(ÚrokováSazba/12,1,DobaTrváníPůjčky-ROWS($C$4:C144)+1,Splácení[[#This Row],[počáteční
zůstatek]]),IFERROR(-IPMT(ÚrokováSazba/12,1,Splácení[[#This Row],[počet 
zbývajících]],D145),0)),0)</f>
        <v>6417.3687795677852</v>
      </c>
      <c r="F144" s="29">
        <f ca="1">IFERROR(IF(AND(ZadanéHodnoty,Splácení[[#This Row],[datum
platby]]&lt;&gt;""),-PPMT(ÚrokováSazba/12,1,DobaTrváníPůjčky-ROWS($C$4:C144)+1,Splácení[[#This Row],[počáteční
zůstatek]]),""),0)</f>
        <v>4301.1422546141093</v>
      </c>
      <c r="G144" s="29">
        <f ca="1">IF(Splácení[[#This Row],[datum
platby]]="",0,ČástkaDaněZNemovitosti)</f>
        <v>3750</v>
      </c>
      <c r="H144" s="29">
        <f ca="1">IF(Splácení[[#This Row],[datum
platby]]="",0,Splácení[[#This Row],[úrok]]+Splácení[[#This Row],[jistina]]+Splácení[[#This Row],[daň
z nemovitosti]])</f>
        <v>14468.511034181895</v>
      </c>
      <c r="I144" s="29">
        <f ca="1">IF(Splácení[[#This Row],[datum
platby]]="",0,Splácení[[#This Row],[počáteční
zůstatek]]-Splácení[[#This Row],[jistina]])</f>
        <v>1540168.5070962685</v>
      </c>
      <c r="J144" s="14">
        <f ca="1">IF(Splácení[[#This Row],[konečný
zůstatek]]&gt;0,PosledníŘádek-ROW(),0)</f>
        <v>219</v>
      </c>
    </row>
    <row r="145" spans="2:10" ht="15" customHeight="1" x14ac:dyDescent="0.3">
      <c r="B145" s="12">
        <f>ROWS($B$4:B145)</f>
        <v>142</v>
      </c>
      <c r="C145" s="13">
        <f ca="1">IF(ZadanéHodnoty,IF(Splácení[[#This Row],[Č.]]&lt;=DobaTrváníPůjčky,IF(ROW()-ROW(Splácení[[#Headers],[datum
platby]])=1,ZahájeníPůjčky,IF(I144&gt;0,EDATE(C144,1),"")),""),"")</f>
        <v>47908</v>
      </c>
      <c r="D145" s="29">
        <f ca="1">IF(ROW()-ROW(Splácení[[#Headers],[počáteční
zůstatek]])=1,VýšePůjčky,IF(Splácení[[#This Row],[datum
platby]]="",0,INDEX(Splácení[], ROW()-4,8)))</f>
        <v>1540168.5070962685</v>
      </c>
      <c r="E145" s="29">
        <f ca="1">IF(ZadanéHodnoty,IF(ROW()-ROW(Splácení[[#Headers],[úrok]])=1,-IPMT(ÚrokováSazba/12,1,DobaTrváníPůjčky-ROWS($C$4:C145)+1,Splácení[[#This Row],[počáteční
zůstatek]]),IFERROR(-IPMT(ÚrokováSazba/12,1,Splácení[[#This Row],[počet 
zbývajících]],D146),0)),0)</f>
        <v>6399.3726808983056</v>
      </c>
      <c r="F145" s="29">
        <f ca="1">IFERROR(IF(AND(ZadanéHodnoty,Splácení[[#This Row],[datum
platby]]&lt;&gt;""),-PPMT(ÚrokováSazba/12,1,DobaTrváníPůjčky-ROWS($C$4:C145)+1,Splácení[[#This Row],[počáteční
zůstatek]]),""),0)</f>
        <v>4319.0636806750017</v>
      </c>
      <c r="G145" s="29">
        <f ca="1">IF(Splácení[[#This Row],[datum
platby]]="",0,ČástkaDaněZNemovitosti)</f>
        <v>3750</v>
      </c>
      <c r="H145" s="29">
        <f ca="1">IF(Splácení[[#This Row],[datum
platby]]="",0,Splácení[[#This Row],[úrok]]+Splácení[[#This Row],[jistina]]+Splácení[[#This Row],[daň
z nemovitosti]])</f>
        <v>14468.436361573307</v>
      </c>
      <c r="I145" s="29">
        <f ca="1">IF(Splácení[[#This Row],[datum
platby]]="",0,Splácení[[#This Row],[počáteční
zůstatek]]-Splácení[[#This Row],[jistina]])</f>
        <v>1535849.4434155934</v>
      </c>
      <c r="J145" s="14">
        <f ca="1">IF(Splácení[[#This Row],[konečný
zůstatek]]&gt;0,PosledníŘádek-ROW(),0)</f>
        <v>218</v>
      </c>
    </row>
    <row r="146" spans="2:10" ht="15" customHeight="1" x14ac:dyDescent="0.3">
      <c r="B146" s="12">
        <f>ROWS($B$4:B146)</f>
        <v>143</v>
      </c>
      <c r="C146" s="13">
        <f ca="1">IF(ZadanéHodnoty,IF(Splácení[[#This Row],[Č.]]&lt;=DobaTrváníPůjčky,IF(ROW()-ROW(Splácení[[#Headers],[datum
platby]])=1,ZahájeníPůjčky,IF(I145&gt;0,EDATE(C145,1),"")),""),"")</f>
        <v>47939</v>
      </c>
      <c r="D146" s="29">
        <f ca="1">IF(ROW()-ROW(Splácení[[#Headers],[počáteční
zůstatek]])=1,VýšePůjčky,IF(Splácení[[#This Row],[datum
platby]]="",0,INDEX(Splácení[], ROW()-4,8)))</f>
        <v>1535849.4434155934</v>
      </c>
      <c r="E146" s="29">
        <f ca="1">IF(ZadanéHodnoty,IF(ROW()-ROW(Splácení[[#Headers],[úrok]])=1,-IPMT(ÚrokováSazba/12,1,DobaTrváníPůjčky-ROWS($C$4:C146)+1,Splácení[[#This Row],[počáteční
zůstatek]]),IFERROR(-IPMT(ÚrokováSazba/12,1,Splácení[[#This Row],[počet 
zbývajících]],D147),0)),0)</f>
        <v>6381.3015984843696</v>
      </c>
      <c r="F146" s="29">
        <f ca="1">IFERROR(IF(AND(ZadanéHodnoty,Splácení[[#This Row],[datum
platby]]&lt;&gt;""),-PPMT(ÚrokováSazba/12,1,DobaTrváníPůjčky-ROWS($C$4:C146)+1,Splácení[[#This Row],[počáteční
zůstatek]]),""),0)</f>
        <v>4337.0597793444804</v>
      </c>
      <c r="G146" s="29">
        <f ca="1">IF(Splácení[[#This Row],[datum
platby]]="",0,ČástkaDaněZNemovitosti)</f>
        <v>3750</v>
      </c>
      <c r="H146" s="29">
        <f ca="1">IF(Splácení[[#This Row],[datum
platby]]="",0,Splácení[[#This Row],[úrok]]+Splácení[[#This Row],[jistina]]+Splácení[[#This Row],[daň
z nemovitosti]])</f>
        <v>14468.361377828849</v>
      </c>
      <c r="I146" s="29">
        <f ca="1">IF(Splácení[[#This Row],[datum
platby]]="",0,Splácení[[#This Row],[počáteční
zůstatek]]-Splácení[[#This Row],[jistina]])</f>
        <v>1531512.3836362488</v>
      </c>
      <c r="J146" s="14">
        <f ca="1">IF(Splácení[[#This Row],[konečný
zůstatek]]&gt;0,PosledníŘádek-ROW(),0)</f>
        <v>217</v>
      </c>
    </row>
    <row r="147" spans="2:10" ht="15" customHeight="1" x14ac:dyDescent="0.3">
      <c r="B147" s="12">
        <f>ROWS($B$4:B147)</f>
        <v>144</v>
      </c>
      <c r="C147" s="13">
        <f ca="1">IF(ZadanéHodnoty,IF(Splácení[[#This Row],[Č.]]&lt;=DobaTrváníPůjčky,IF(ROW()-ROW(Splácení[[#Headers],[datum
platby]])=1,ZahájeníPůjčky,IF(I146&gt;0,EDATE(C146,1),"")),""),"")</f>
        <v>47969</v>
      </c>
      <c r="D147" s="29">
        <f ca="1">IF(ROW()-ROW(Splácení[[#Headers],[počáteční
zůstatek]])=1,VýšePůjčky,IF(Splácení[[#This Row],[datum
platby]]="",0,INDEX(Splácení[], ROW()-4,8)))</f>
        <v>1531512.3836362488</v>
      </c>
      <c r="E147" s="29">
        <f ca="1">IF(ZadanéHodnoty,IF(ROW()-ROW(Splácení[[#Headers],[úrok]])=1,-IPMT(ÚrokováSazba/12,1,DobaTrváníPůjčky-ROWS($C$4:C147)+1,Splácení[[#This Row],[počáteční
zůstatek]]),IFERROR(-IPMT(ÚrokováSazba/12,1,Splácení[[#This Row],[počet 
zbývajících]],D148),0)),0)</f>
        <v>6363.1552198937097</v>
      </c>
      <c r="F147" s="29">
        <f ca="1">IFERROR(IF(AND(ZadanéHodnoty,Splácení[[#This Row],[datum
platby]]&lt;&gt;""),-PPMT(ÚrokováSazba/12,1,DobaTrváníPůjčky-ROWS($C$4:C147)+1,Splácení[[#This Row],[počáteční
zůstatek]]),""),0)</f>
        <v>4355.1308617584164</v>
      </c>
      <c r="G147" s="29">
        <f ca="1">IF(Splácení[[#This Row],[datum
platby]]="",0,ČástkaDaněZNemovitosti)</f>
        <v>3750</v>
      </c>
      <c r="H147" s="29">
        <f ca="1">IF(Splácení[[#This Row],[datum
platby]]="",0,Splácení[[#This Row],[úrok]]+Splácení[[#This Row],[jistina]]+Splácení[[#This Row],[daň
z nemovitosti]])</f>
        <v>14468.286081652126</v>
      </c>
      <c r="I147" s="29">
        <f ca="1">IF(Splácení[[#This Row],[datum
platby]]="",0,Splácení[[#This Row],[počáteční
zůstatek]]-Splácení[[#This Row],[jistina]])</f>
        <v>1527157.2527744903</v>
      </c>
      <c r="J147" s="14">
        <f ca="1">IF(Splácení[[#This Row],[konečný
zůstatek]]&gt;0,PosledníŘádek-ROW(),0)</f>
        <v>216</v>
      </c>
    </row>
    <row r="148" spans="2:10" ht="15" customHeight="1" x14ac:dyDescent="0.3">
      <c r="B148" s="12">
        <f>ROWS($B$4:B148)</f>
        <v>145</v>
      </c>
      <c r="C148" s="13">
        <f ca="1">IF(ZadanéHodnoty,IF(Splácení[[#This Row],[Č.]]&lt;=DobaTrváníPůjčky,IF(ROW()-ROW(Splácení[[#Headers],[datum
platby]])=1,ZahájeníPůjčky,IF(I147&gt;0,EDATE(C147,1),"")),""),"")</f>
        <v>48000</v>
      </c>
      <c r="D148" s="29">
        <f ca="1">IF(ROW()-ROW(Splácení[[#Headers],[počáteční
zůstatek]])=1,VýšePůjčky,IF(Splácení[[#This Row],[datum
platby]]="",0,INDEX(Splácení[], ROW()-4,8)))</f>
        <v>1527157.2527744903</v>
      </c>
      <c r="E148" s="29">
        <f ca="1">IF(ZadanéHodnoty,IF(ROW()-ROW(Splácení[[#Headers],[úrok]])=1,-IPMT(ÚrokováSazba/12,1,DobaTrváníPůjčky-ROWS($C$4:C148)+1,Splácení[[#This Row],[počáteční
zůstatek]]),IFERROR(-IPMT(ÚrokováSazba/12,1,Splácení[[#This Row],[počet 
zbývajících]],D149),0)),0)</f>
        <v>6344.9332313922541</v>
      </c>
      <c r="F148" s="29">
        <f ca="1">IFERROR(IF(AND(ZadanéHodnoty,Splácení[[#This Row],[datum
platby]]&lt;&gt;""),-PPMT(ÚrokováSazba/12,1,DobaTrváníPůjčky-ROWS($C$4:C148)+1,Splácení[[#This Row],[počáteční
zůstatek]]),""),0)</f>
        <v>4373.2772403490762</v>
      </c>
      <c r="G148" s="29">
        <f ca="1">IF(Splácení[[#This Row],[datum
platby]]="",0,ČástkaDaněZNemovitosti)</f>
        <v>3750</v>
      </c>
      <c r="H148" s="29">
        <f ca="1">IF(Splácení[[#This Row],[datum
platby]]="",0,Splácení[[#This Row],[úrok]]+Splácení[[#This Row],[jistina]]+Splácení[[#This Row],[daň
z nemovitosti]])</f>
        <v>14468.210471741331</v>
      </c>
      <c r="I148" s="29">
        <f ca="1">IF(Splácení[[#This Row],[datum
platby]]="",0,Splácení[[#This Row],[počáteční
zůstatek]]-Splácení[[#This Row],[jistina]])</f>
        <v>1522783.9755341413</v>
      </c>
      <c r="J148" s="14">
        <f ca="1">IF(Splácení[[#This Row],[konečný
zůstatek]]&gt;0,PosledníŘádek-ROW(),0)</f>
        <v>215</v>
      </c>
    </row>
    <row r="149" spans="2:10" ht="15" customHeight="1" x14ac:dyDescent="0.3">
      <c r="B149" s="12">
        <f>ROWS($B$4:B149)</f>
        <v>146</v>
      </c>
      <c r="C149" s="13">
        <f ca="1">IF(ZadanéHodnoty,IF(Splácení[[#This Row],[Č.]]&lt;=DobaTrváníPůjčky,IF(ROW()-ROW(Splácení[[#Headers],[datum
platby]])=1,ZahájeníPůjčky,IF(I148&gt;0,EDATE(C148,1),"")),""),"")</f>
        <v>48030</v>
      </c>
      <c r="D149" s="29">
        <f ca="1">IF(ROW()-ROW(Splácení[[#Headers],[počáteční
zůstatek]])=1,VýšePůjčky,IF(Splácení[[#This Row],[datum
platby]]="",0,INDEX(Splácení[], ROW()-4,8)))</f>
        <v>1522783.9755341413</v>
      </c>
      <c r="E149" s="29">
        <f ca="1">IF(ZadanéHodnoty,IF(ROW()-ROW(Splácení[[#Headers],[úrok]])=1,-IPMT(ÚrokováSazba/12,1,DobaTrváníPůjčky-ROWS($C$4:C149)+1,Splácení[[#This Row],[počáteční
zůstatek]]),IFERROR(-IPMT(ÚrokováSazba/12,1,Splácení[[#This Row],[počet 
zbývajících]],D150),0)),0)</f>
        <v>6326.6353179387115</v>
      </c>
      <c r="F149" s="29">
        <f ca="1">IFERROR(IF(AND(ZadanéHodnoty,Splácení[[#This Row],[datum
platby]]&lt;&gt;""),-PPMT(ÚrokováSazba/12,1,DobaTrváníPůjčky-ROWS($C$4:C149)+1,Splácení[[#This Row],[počáteční
zůstatek]]),""),0)</f>
        <v>4391.4992288505291</v>
      </c>
      <c r="G149" s="29">
        <f ca="1">IF(Splácení[[#This Row],[datum
platby]]="",0,ČástkaDaněZNemovitosti)</f>
        <v>3750</v>
      </c>
      <c r="H149" s="29">
        <f ca="1">IF(Splácení[[#This Row],[datum
platby]]="",0,Splácení[[#This Row],[úrok]]+Splácení[[#This Row],[jistina]]+Splácení[[#This Row],[daň
z nemovitosti]])</f>
        <v>14468.134546789241</v>
      </c>
      <c r="I149" s="29">
        <f ca="1">IF(Splácení[[#This Row],[datum
platby]]="",0,Splácení[[#This Row],[počáteční
zůstatek]]-Splácení[[#This Row],[jistina]])</f>
        <v>1518392.4763052908</v>
      </c>
      <c r="J149" s="14">
        <f ca="1">IF(Splácení[[#This Row],[konečný
zůstatek]]&gt;0,PosledníŘádek-ROW(),0)</f>
        <v>214</v>
      </c>
    </row>
    <row r="150" spans="2:10" ht="15" customHeight="1" x14ac:dyDescent="0.3">
      <c r="B150" s="12">
        <f>ROWS($B$4:B150)</f>
        <v>147</v>
      </c>
      <c r="C150" s="13">
        <f ca="1">IF(ZadanéHodnoty,IF(Splácení[[#This Row],[Č.]]&lt;=DobaTrváníPůjčky,IF(ROW()-ROW(Splácení[[#Headers],[datum
platby]])=1,ZahájeníPůjčky,IF(I149&gt;0,EDATE(C149,1),"")),""),"")</f>
        <v>48061</v>
      </c>
      <c r="D150" s="29">
        <f ca="1">IF(ROW()-ROW(Splácení[[#Headers],[počáteční
zůstatek]])=1,VýšePůjčky,IF(Splácení[[#This Row],[datum
platby]]="",0,INDEX(Splácení[], ROW()-4,8)))</f>
        <v>1518392.4763052908</v>
      </c>
      <c r="E150" s="29">
        <f ca="1">IF(ZadanéHodnoty,IF(ROW()-ROW(Splácení[[#Headers],[úrok]])=1,-IPMT(ÚrokováSazba/12,1,DobaTrváníPůjčky-ROWS($C$4:C150)+1,Splácení[[#This Row],[počáteční
zůstatek]]),IFERROR(-IPMT(ÚrokováSazba/12,1,Splácení[[#This Row],[počet 
zbývajících]],D151),0)),0)</f>
        <v>6308.2611631791115</v>
      </c>
      <c r="F150" s="29">
        <f ca="1">IFERROR(IF(AND(ZadanéHodnoty,Splácení[[#This Row],[datum
platby]]&lt;&gt;""),-PPMT(ÚrokováSazba/12,1,DobaTrváníPůjčky-ROWS($C$4:C150)+1,Splácení[[#This Row],[počáteční
zůstatek]]),""),0)</f>
        <v>4409.7971423040735</v>
      </c>
      <c r="G150" s="29">
        <f ca="1">IF(Splácení[[#This Row],[datum
platby]]="",0,ČástkaDaněZNemovitosti)</f>
        <v>3750</v>
      </c>
      <c r="H150" s="29">
        <f ca="1">IF(Splácení[[#This Row],[datum
platby]]="",0,Splácení[[#This Row],[úrok]]+Splácení[[#This Row],[jistina]]+Splácení[[#This Row],[daň
z nemovitosti]])</f>
        <v>14468.058305483184</v>
      </c>
      <c r="I150" s="29">
        <f ca="1">IF(Splácení[[#This Row],[datum
platby]]="",0,Splácení[[#This Row],[počáteční
zůstatek]]-Splácení[[#This Row],[jistina]])</f>
        <v>1513982.6791629868</v>
      </c>
      <c r="J150" s="14">
        <f ca="1">IF(Splácení[[#This Row],[konečný
zůstatek]]&gt;0,PosledníŘádek-ROW(),0)</f>
        <v>213</v>
      </c>
    </row>
    <row r="151" spans="2:10" ht="15" customHeight="1" x14ac:dyDescent="0.3">
      <c r="B151" s="12">
        <f>ROWS($B$4:B151)</f>
        <v>148</v>
      </c>
      <c r="C151" s="13">
        <f ca="1">IF(ZadanéHodnoty,IF(Splácení[[#This Row],[Č.]]&lt;=DobaTrváníPůjčky,IF(ROW()-ROW(Splácení[[#Headers],[datum
platby]])=1,ZahájeníPůjčky,IF(I150&gt;0,EDATE(C150,1),"")),""),"")</f>
        <v>48092</v>
      </c>
      <c r="D151" s="29">
        <f ca="1">IF(ROW()-ROW(Splácení[[#Headers],[počáteční
zůstatek]])=1,VýšePůjčky,IF(Splácení[[#This Row],[datum
platby]]="",0,INDEX(Splácení[], ROW()-4,8)))</f>
        <v>1513982.6791629868</v>
      </c>
      <c r="E151" s="29">
        <f ca="1">IF(ZadanéHodnoty,IF(ROW()-ROW(Splácení[[#Headers],[úrok]])=1,-IPMT(ÚrokováSazba/12,1,DobaTrváníPůjčky-ROWS($C$4:C151)+1,Splácení[[#This Row],[počáteční
zůstatek]]),IFERROR(-IPMT(ÚrokováSazba/12,1,Splácení[[#This Row],[počet 
zbývajících]],D152),0)),0)</f>
        <v>6289.8104494413465</v>
      </c>
      <c r="F151" s="29">
        <f ca="1">IFERROR(IF(AND(ZadanéHodnoty,Splácení[[#This Row],[datum
platby]]&lt;&gt;""),-PPMT(ÚrokováSazba/12,1,DobaTrváníPůjčky-ROWS($C$4:C151)+1,Splácení[[#This Row],[počáteční
zůstatek]]),""),0)</f>
        <v>4428.1712970636745</v>
      </c>
      <c r="G151" s="29">
        <f ca="1">IF(Splácení[[#This Row],[datum
platby]]="",0,ČástkaDaněZNemovitosti)</f>
        <v>3750</v>
      </c>
      <c r="H151" s="29">
        <f ca="1">IF(Splácení[[#This Row],[datum
platby]]="",0,Splácení[[#This Row],[úrok]]+Splácení[[#This Row],[jistina]]+Splácení[[#This Row],[daň
z nemovitosti]])</f>
        <v>14467.981746505022</v>
      </c>
      <c r="I151" s="29">
        <f ca="1">IF(Splácení[[#This Row],[datum
platby]]="",0,Splácení[[#This Row],[počáteční
zůstatek]]-Splácení[[#This Row],[jistina]])</f>
        <v>1509554.5078659232</v>
      </c>
      <c r="J151" s="14">
        <f ca="1">IF(Splácení[[#This Row],[konečný
zůstatek]]&gt;0,PosledníŘádek-ROW(),0)</f>
        <v>212</v>
      </c>
    </row>
    <row r="152" spans="2:10" ht="15" customHeight="1" x14ac:dyDescent="0.3">
      <c r="B152" s="12">
        <f>ROWS($B$4:B152)</f>
        <v>149</v>
      </c>
      <c r="C152" s="13">
        <f ca="1">IF(ZadanéHodnoty,IF(Splácení[[#This Row],[Č.]]&lt;=DobaTrváníPůjčky,IF(ROW()-ROW(Splácení[[#Headers],[datum
platby]])=1,ZahájeníPůjčky,IF(I151&gt;0,EDATE(C151,1),"")),""),"")</f>
        <v>48122</v>
      </c>
      <c r="D152" s="29">
        <f ca="1">IF(ROW()-ROW(Splácení[[#Headers],[počáteční
zůstatek]])=1,VýšePůjčky,IF(Splácení[[#This Row],[datum
platby]]="",0,INDEX(Splácení[], ROW()-4,8)))</f>
        <v>1509554.5078659232</v>
      </c>
      <c r="E152" s="29">
        <f ca="1">IF(ZadanéHodnoty,IF(ROW()-ROW(Splácení[[#Headers],[úrok]])=1,-IPMT(ÚrokováSazba/12,1,DobaTrváníPůjčky-ROWS($C$4:C152)+1,Splácení[[#This Row],[počáteční
zůstatek]]),IFERROR(-IPMT(ÚrokováSazba/12,1,Splácení[[#This Row],[počet 
zbývajících]],D153),0)),0)</f>
        <v>6271.2828577296741</v>
      </c>
      <c r="F152" s="29">
        <f ca="1">IFERROR(IF(AND(ZadanéHodnoty,Splácení[[#This Row],[datum
platby]]&lt;&gt;""),-PPMT(ÚrokováSazba/12,1,DobaTrváníPůjčky-ROWS($C$4:C152)+1,Splácení[[#This Row],[počáteční
zůstatek]]),""),0)</f>
        <v>4446.6220108014404</v>
      </c>
      <c r="G152" s="29">
        <f ca="1">IF(Splácení[[#This Row],[datum
platby]]="",0,ČástkaDaněZNemovitosti)</f>
        <v>3750</v>
      </c>
      <c r="H152" s="29">
        <f ca="1">IF(Splácení[[#This Row],[datum
platby]]="",0,Splácení[[#This Row],[úrok]]+Splácení[[#This Row],[jistina]]+Splácení[[#This Row],[daň
z nemovitosti]])</f>
        <v>14467.904868531114</v>
      </c>
      <c r="I152" s="29">
        <f ca="1">IF(Splácení[[#This Row],[datum
platby]]="",0,Splácení[[#This Row],[počáteční
zůstatek]]-Splácení[[#This Row],[jistina]])</f>
        <v>1505107.8858551218</v>
      </c>
      <c r="J152" s="14">
        <f ca="1">IF(Splácení[[#This Row],[konečný
zůstatek]]&gt;0,PosledníŘádek-ROW(),0)</f>
        <v>211</v>
      </c>
    </row>
    <row r="153" spans="2:10" ht="15" customHeight="1" x14ac:dyDescent="0.3">
      <c r="B153" s="12">
        <f>ROWS($B$4:B153)</f>
        <v>150</v>
      </c>
      <c r="C153" s="13">
        <f ca="1">IF(ZadanéHodnoty,IF(Splácení[[#This Row],[Č.]]&lt;=DobaTrváníPůjčky,IF(ROW()-ROW(Splácení[[#Headers],[datum
platby]])=1,ZahájeníPůjčky,IF(I152&gt;0,EDATE(C152,1),"")),""),"")</f>
        <v>48153</v>
      </c>
      <c r="D153" s="29">
        <f ca="1">IF(ROW()-ROW(Splácení[[#Headers],[počáteční
zůstatek]])=1,VýšePůjčky,IF(Splácení[[#This Row],[datum
platby]]="",0,INDEX(Splácení[], ROW()-4,8)))</f>
        <v>1505107.8858551218</v>
      </c>
      <c r="E153" s="29">
        <f ca="1">IF(ZadanéHodnoty,IF(ROW()-ROW(Splácení[[#Headers],[úrok]])=1,-IPMT(ÚrokováSazba/12,1,DobaTrváníPůjčky-ROWS($C$4:C153)+1,Splácení[[#This Row],[počáteční
zůstatek]]),IFERROR(-IPMT(ÚrokováSazba/12,1,Splácení[[#This Row],[počet 
zbývajících]],D154),0)),0)</f>
        <v>6252.6780677192028</v>
      </c>
      <c r="F153" s="29">
        <f ca="1">IFERROR(IF(AND(ZadanéHodnoty,Splácení[[#This Row],[datum
platby]]&lt;&gt;""),-PPMT(ÚrokováSazba/12,1,DobaTrváníPůjčky-ROWS($C$4:C153)+1,Splácení[[#This Row],[počáteční
zůstatek]]),""),0)</f>
        <v>4465.1496025131128</v>
      </c>
      <c r="G153" s="29">
        <f ca="1">IF(Splácení[[#This Row],[datum
platby]]="",0,ČástkaDaněZNemovitosti)</f>
        <v>3750</v>
      </c>
      <c r="H153" s="29">
        <f ca="1">IF(Splácení[[#This Row],[datum
platby]]="",0,Splácení[[#This Row],[úrok]]+Splácení[[#This Row],[jistina]]+Splácení[[#This Row],[daň
z nemovitosti]])</f>
        <v>14467.827670232316</v>
      </c>
      <c r="I153" s="29">
        <f ca="1">IF(Splácení[[#This Row],[datum
platby]]="",0,Splácení[[#This Row],[počáteční
zůstatek]]-Splácení[[#This Row],[jistina]])</f>
        <v>1500642.7362526087</v>
      </c>
      <c r="J153" s="14">
        <f ca="1">IF(Splácení[[#This Row],[konečný
zůstatek]]&gt;0,PosledníŘádek-ROW(),0)</f>
        <v>210</v>
      </c>
    </row>
    <row r="154" spans="2:10" ht="15" customHeight="1" x14ac:dyDescent="0.3">
      <c r="B154" s="12">
        <f>ROWS($B$4:B154)</f>
        <v>151</v>
      </c>
      <c r="C154" s="13">
        <f ca="1">IF(ZadanéHodnoty,IF(Splácení[[#This Row],[Č.]]&lt;=DobaTrváníPůjčky,IF(ROW()-ROW(Splácení[[#Headers],[datum
platby]])=1,ZahájeníPůjčky,IF(I153&gt;0,EDATE(C153,1),"")),""),"")</f>
        <v>48183</v>
      </c>
      <c r="D154" s="29">
        <f ca="1">IF(ROW()-ROW(Splácení[[#Headers],[počáteční
zůstatek]])=1,VýšePůjčky,IF(Splácení[[#This Row],[datum
platby]]="",0,INDEX(Splácení[], ROW()-4,8)))</f>
        <v>1500642.7362526087</v>
      </c>
      <c r="E154" s="29">
        <f ca="1">IF(ZadanéHodnoty,IF(ROW()-ROW(Splácení[[#Headers],[úrok]])=1,-IPMT(ÚrokováSazba/12,1,DobaTrváníPůjčky-ROWS($C$4:C154)+1,Splácení[[#This Row],[počáteční
zůstatek]]),IFERROR(-IPMT(ÚrokováSazba/12,1,Splácení[[#This Row],[počet 
zbývajících]],D155),0)),0)</f>
        <v>6233.9957577503546</v>
      </c>
      <c r="F154" s="29">
        <f ca="1">IFERROR(IF(AND(ZadanéHodnoty,Splácení[[#This Row],[datum
platby]]&lt;&gt;""),-PPMT(ÚrokováSazba/12,1,DobaTrváníPůjčky-ROWS($C$4:C154)+1,Splácení[[#This Row],[počáteční
zůstatek]]),""),0)</f>
        <v>4483.754392523585</v>
      </c>
      <c r="G154" s="29">
        <f ca="1">IF(Splácení[[#This Row],[datum
platby]]="",0,ČástkaDaněZNemovitosti)</f>
        <v>3750</v>
      </c>
      <c r="H154" s="29">
        <f ca="1">IF(Splácení[[#This Row],[datum
platby]]="",0,Splácení[[#This Row],[úrok]]+Splácení[[#This Row],[jistina]]+Splácení[[#This Row],[daň
z nemovitosti]])</f>
        <v>14467.75015027394</v>
      </c>
      <c r="I154" s="29">
        <f ca="1">IF(Splácení[[#This Row],[datum
platby]]="",0,Splácení[[#This Row],[počáteční
zůstatek]]-Splácení[[#This Row],[jistina]])</f>
        <v>1496158.9818600852</v>
      </c>
      <c r="J154" s="14">
        <f ca="1">IF(Splácení[[#This Row],[konečný
zůstatek]]&gt;0,PosledníŘádek-ROW(),0)</f>
        <v>209</v>
      </c>
    </row>
    <row r="155" spans="2:10" ht="15" customHeight="1" x14ac:dyDescent="0.3">
      <c r="B155" s="12">
        <f>ROWS($B$4:B155)</f>
        <v>152</v>
      </c>
      <c r="C155" s="13">
        <f ca="1">IF(ZadanéHodnoty,IF(Splácení[[#This Row],[Č.]]&lt;=DobaTrváníPůjčky,IF(ROW()-ROW(Splácení[[#Headers],[datum
platby]])=1,ZahájeníPůjčky,IF(I154&gt;0,EDATE(C154,1),"")),""),"")</f>
        <v>48214</v>
      </c>
      <c r="D155" s="29">
        <f ca="1">IF(ROW()-ROW(Splácení[[#Headers],[počáteční
zůstatek]])=1,VýšePůjčky,IF(Splácení[[#This Row],[datum
platby]]="",0,INDEX(Splácení[], ROW()-4,8)))</f>
        <v>1496158.9818600852</v>
      </c>
      <c r="E155" s="29">
        <f ca="1">IF(ZadanéHodnoty,IF(ROW()-ROW(Splácení[[#Headers],[úrok]])=1,-IPMT(ÚrokováSazba/12,1,DobaTrváníPůjčky-ROWS($C$4:C155)+1,Splácení[[#This Row],[počáteční
zůstatek]]),IFERROR(-IPMT(ÚrokováSazba/12,1,Splácení[[#This Row],[počet 
zbývajících]],D156),0)),0)</f>
        <v>6215.2356048233032</v>
      </c>
      <c r="F155" s="29">
        <f ca="1">IFERROR(IF(AND(ZadanéHodnoty,Splácení[[#This Row],[datum
platby]]&lt;&gt;""),-PPMT(ÚrokováSazba/12,1,DobaTrváníPůjčky-ROWS($C$4:C155)+1,Splácení[[#This Row],[počáteční
zůstatek]]),""),0)</f>
        <v>4502.4367024924322</v>
      </c>
      <c r="G155" s="29">
        <f ca="1">IF(Splácení[[#This Row],[datum
platby]]="",0,ČástkaDaněZNemovitosti)</f>
        <v>3750</v>
      </c>
      <c r="H155" s="29">
        <f ca="1">IF(Splácení[[#This Row],[datum
platby]]="",0,Splácení[[#This Row],[úrok]]+Splácení[[#This Row],[jistina]]+Splácení[[#This Row],[daň
z nemovitosti]])</f>
        <v>14467.672307315735</v>
      </c>
      <c r="I155" s="29">
        <f ca="1">IF(Splácení[[#This Row],[datum
platby]]="",0,Splácení[[#This Row],[počáteční
zůstatek]]-Splácení[[#This Row],[jistina]])</f>
        <v>1491656.5451575927</v>
      </c>
      <c r="J155" s="14">
        <f ca="1">IF(Splácení[[#This Row],[konečný
zůstatek]]&gt;0,PosledníŘádek-ROW(),0)</f>
        <v>208</v>
      </c>
    </row>
    <row r="156" spans="2:10" ht="15" customHeight="1" x14ac:dyDescent="0.3">
      <c r="B156" s="12">
        <f>ROWS($B$4:B156)</f>
        <v>153</v>
      </c>
      <c r="C156" s="13">
        <f ca="1">IF(ZadanéHodnoty,IF(Splácení[[#This Row],[Č.]]&lt;=DobaTrváníPůjčky,IF(ROW()-ROW(Splácení[[#Headers],[datum
platby]])=1,ZahájeníPůjčky,IF(I155&gt;0,EDATE(C155,1),"")),""),"")</f>
        <v>48245</v>
      </c>
      <c r="D156" s="29">
        <f ca="1">IF(ROW()-ROW(Splácení[[#Headers],[počáteční
zůstatek]])=1,VýšePůjčky,IF(Splácení[[#This Row],[datum
platby]]="",0,INDEX(Splácení[], ROW()-4,8)))</f>
        <v>1491656.5451575927</v>
      </c>
      <c r="E156" s="29">
        <f ca="1">IF(ZadanéHodnoty,IF(ROW()-ROW(Splácení[[#Headers],[úrok]])=1,-IPMT(ÚrokováSazba/12,1,DobaTrváníPůjčky-ROWS($C$4:C156)+1,Splácení[[#This Row],[počáteční
zůstatek]]),IFERROR(-IPMT(ÚrokováSazba/12,1,Splácení[[#This Row],[počet 
zbývajících]],D157),0)),0)</f>
        <v>6196.3972845923881</v>
      </c>
      <c r="F156" s="29">
        <f ca="1">IFERROR(IF(AND(ZadanéHodnoty,Splácení[[#This Row],[datum
platby]]&lt;&gt;""),-PPMT(ÚrokováSazba/12,1,DobaTrváníPůjčky-ROWS($C$4:C156)+1,Splácení[[#This Row],[počáteční
zůstatek]]),""),0)</f>
        <v>4521.1968554194846</v>
      </c>
      <c r="G156" s="29">
        <f ca="1">IF(Splácení[[#This Row],[datum
platby]]="",0,ČástkaDaněZNemovitosti)</f>
        <v>3750</v>
      </c>
      <c r="H156" s="29">
        <f ca="1">IF(Splácení[[#This Row],[datum
platby]]="",0,Splácení[[#This Row],[úrok]]+Splácení[[#This Row],[jistina]]+Splácení[[#This Row],[daň
z nemovitosti]])</f>
        <v>14467.594140011872</v>
      </c>
      <c r="I156" s="29">
        <f ca="1">IF(Splácení[[#This Row],[datum
platby]]="",0,Splácení[[#This Row],[počáteční
zůstatek]]-Splácení[[#This Row],[jistina]])</f>
        <v>1487135.3483021732</v>
      </c>
      <c r="J156" s="14">
        <f ca="1">IF(Splácení[[#This Row],[konečný
zůstatek]]&gt;0,PosledníŘádek-ROW(),0)</f>
        <v>207</v>
      </c>
    </row>
    <row r="157" spans="2:10" ht="15" customHeight="1" x14ac:dyDescent="0.3">
      <c r="B157" s="12">
        <f>ROWS($B$4:B157)</f>
        <v>154</v>
      </c>
      <c r="C157" s="13">
        <f ca="1">IF(ZadanéHodnoty,IF(Splácení[[#This Row],[Č.]]&lt;=DobaTrváníPůjčky,IF(ROW()-ROW(Splácení[[#Headers],[datum
platby]])=1,ZahájeníPůjčky,IF(I156&gt;0,EDATE(C156,1),"")),""),"")</f>
        <v>48274</v>
      </c>
      <c r="D157" s="29">
        <f ca="1">IF(ROW()-ROW(Splácení[[#Headers],[počáteční
zůstatek]])=1,VýšePůjčky,IF(Splácení[[#This Row],[datum
platby]]="",0,INDEX(Splácení[], ROW()-4,8)))</f>
        <v>1487135.3483021732</v>
      </c>
      <c r="E157" s="29">
        <f ca="1">IF(ZadanéHodnoty,IF(ROW()-ROW(Splácení[[#Headers],[úrok]])=1,-IPMT(ÚrokováSazba/12,1,DobaTrváníPůjčky-ROWS($C$4:C157)+1,Splácení[[#This Row],[počáteční
zůstatek]]),IFERROR(-IPMT(ÚrokováSazba/12,1,Splácení[[#This Row],[počet 
zbývajících]],D158),0)),0)</f>
        <v>6177.4804713605117</v>
      </c>
      <c r="F157" s="29">
        <f ca="1">IFERROR(IF(AND(ZadanéHodnoty,Splácení[[#This Row],[datum
platby]]&lt;&gt;""),-PPMT(ÚrokováSazba/12,1,DobaTrváníPůjčky-ROWS($C$4:C157)+1,Splácení[[#This Row],[počáteční
zůstatek]]),""),0)</f>
        <v>4540.0351756503987</v>
      </c>
      <c r="G157" s="29">
        <f ca="1">IF(Splácení[[#This Row],[datum
platby]]="",0,ČástkaDaněZNemovitosti)</f>
        <v>3750</v>
      </c>
      <c r="H157" s="29">
        <f ca="1">IF(Splácení[[#This Row],[datum
platby]]="",0,Splácení[[#This Row],[úrok]]+Splácení[[#This Row],[jistina]]+Splácení[[#This Row],[daň
z nemovitosti]])</f>
        <v>14467.51564701091</v>
      </c>
      <c r="I157" s="29">
        <f ca="1">IF(Splácení[[#This Row],[datum
platby]]="",0,Splácení[[#This Row],[počáteční
zůstatek]]-Splácení[[#This Row],[jistina]])</f>
        <v>1482595.3131265228</v>
      </c>
      <c r="J157" s="14">
        <f ca="1">IF(Splácení[[#This Row],[konečný
zůstatek]]&gt;0,PosledníŘádek-ROW(),0)</f>
        <v>206</v>
      </c>
    </row>
    <row r="158" spans="2:10" ht="15" customHeight="1" x14ac:dyDescent="0.3">
      <c r="B158" s="12">
        <f>ROWS($B$4:B158)</f>
        <v>155</v>
      </c>
      <c r="C158" s="13">
        <f ca="1">IF(ZadanéHodnoty,IF(Splácení[[#This Row],[Č.]]&lt;=DobaTrváníPůjčky,IF(ROW()-ROW(Splácení[[#Headers],[datum
platby]])=1,ZahájeníPůjčky,IF(I157&gt;0,EDATE(C157,1),"")),""),"")</f>
        <v>48305</v>
      </c>
      <c r="D158" s="29">
        <f ca="1">IF(ROW()-ROW(Splácení[[#Headers],[počáteční
zůstatek]])=1,VýšePůjčky,IF(Splácení[[#This Row],[datum
platby]]="",0,INDEX(Splácení[], ROW()-4,8)))</f>
        <v>1482595.3131265228</v>
      </c>
      <c r="E158" s="29">
        <f ca="1">IF(ZadanéHodnoty,IF(ROW()-ROW(Splácení[[#Headers],[úrok]])=1,-IPMT(ÚrokováSazba/12,1,DobaTrváníPůjčky-ROWS($C$4:C158)+1,Splácení[[#This Row],[počáteční
zůstatek]]),IFERROR(-IPMT(ÚrokováSazba/12,1,Splácení[[#This Row],[počet 
zbývajících]],D159),0)),0)</f>
        <v>6158.484838073502</v>
      </c>
      <c r="F158" s="29">
        <f ca="1">IFERROR(IF(AND(ZadanéHodnoty,Splácení[[#This Row],[datum
platby]]&lt;&gt;""),-PPMT(ÚrokováSazba/12,1,DobaTrváníPůjčky-ROWS($C$4:C158)+1,Splácení[[#This Row],[počáteční
zůstatek]]),""),0)</f>
        <v>4558.9519888822751</v>
      </c>
      <c r="G158" s="29">
        <f ca="1">IF(Splácení[[#This Row],[datum
platby]]="",0,ČástkaDaněZNemovitosti)</f>
        <v>3750</v>
      </c>
      <c r="H158" s="29">
        <f ca="1">IF(Splácení[[#This Row],[datum
platby]]="",0,Splácení[[#This Row],[úrok]]+Splácení[[#This Row],[jistina]]+Splácení[[#This Row],[daň
z nemovitosti]])</f>
        <v>14467.436826955778</v>
      </c>
      <c r="I158" s="29">
        <f ca="1">IF(Splácení[[#This Row],[datum
platby]]="",0,Splácení[[#This Row],[počáteční
zůstatek]]-Splácení[[#This Row],[jistina]])</f>
        <v>1478036.3611376404</v>
      </c>
      <c r="J158" s="14">
        <f ca="1">IF(Splácení[[#This Row],[konečný
zůstatek]]&gt;0,PosledníŘádek-ROW(),0)</f>
        <v>205</v>
      </c>
    </row>
    <row r="159" spans="2:10" ht="15" customHeight="1" x14ac:dyDescent="0.3">
      <c r="B159" s="12">
        <f>ROWS($B$4:B159)</f>
        <v>156</v>
      </c>
      <c r="C159" s="13">
        <f ca="1">IF(ZadanéHodnoty,IF(Splácení[[#This Row],[Č.]]&lt;=DobaTrváníPůjčky,IF(ROW()-ROW(Splácení[[#Headers],[datum
platby]])=1,ZahájeníPůjčky,IF(I158&gt;0,EDATE(C158,1),"")),""),"")</f>
        <v>48335</v>
      </c>
      <c r="D159" s="29">
        <f ca="1">IF(ROW()-ROW(Splácení[[#Headers],[počáteční
zůstatek]])=1,VýšePůjčky,IF(Splácení[[#This Row],[datum
platby]]="",0,INDEX(Splácení[], ROW()-4,8)))</f>
        <v>1478036.3611376404</v>
      </c>
      <c r="E159" s="29">
        <f ca="1">IF(ZadanéHodnoty,IF(ROW()-ROW(Splácení[[#Headers],[úrok]])=1,-IPMT(ÚrokováSazba/12,1,DobaTrváníPůjčky-ROWS($C$4:C159)+1,Splácení[[#This Row],[počáteční
zůstatek]]),IFERROR(-IPMT(ÚrokováSazba/12,1,Splácení[[#This Row],[počet 
zbývajících]],D160),0)),0)</f>
        <v>6139.410056314463</v>
      </c>
      <c r="F159" s="29">
        <f ca="1">IFERROR(IF(AND(ZadanéHodnoty,Splácení[[#This Row],[datum
platby]]&lt;&gt;""),-PPMT(ÚrokováSazba/12,1,DobaTrváníPůjčky-ROWS($C$4:C159)+1,Splácení[[#This Row],[počáteční
zůstatek]]),""),0)</f>
        <v>4577.9476221692858</v>
      </c>
      <c r="G159" s="29">
        <f ca="1">IF(Splácení[[#This Row],[datum
platby]]="",0,ČástkaDaněZNemovitosti)</f>
        <v>3750</v>
      </c>
      <c r="H159" s="29">
        <f ca="1">IF(Splácení[[#This Row],[datum
platby]]="",0,Splácení[[#This Row],[úrok]]+Splácení[[#This Row],[jistina]]+Splácení[[#This Row],[daň
z nemovitosti]])</f>
        <v>14467.35767848375</v>
      </c>
      <c r="I159" s="29">
        <f ca="1">IF(Splácení[[#This Row],[datum
platby]]="",0,Splácení[[#This Row],[počáteční
zůstatek]]-Splácení[[#This Row],[jistina]])</f>
        <v>1473458.4135154712</v>
      </c>
      <c r="J159" s="14">
        <f ca="1">IF(Splácení[[#This Row],[konečný
zůstatek]]&gt;0,PosledníŘádek-ROW(),0)</f>
        <v>204</v>
      </c>
    </row>
    <row r="160" spans="2:10" ht="15" customHeight="1" x14ac:dyDescent="0.3">
      <c r="B160" s="12">
        <f>ROWS($B$4:B160)</f>
        <v>157</v>
      </c>
      <c r="C160" s="13">
        <f ca="1">IF(ZadanéHodnoty,IF(Splácení[[#This Row],[Č.]]&lt;=DobaTrváníPůjčky,IF(ROW()-ROW(Splácení[[#Headers],[datum
platby]])=1,ZahájeníPůjčky,IF(I159&gt;0,EDATE(C159,1),"")),""),"")</f>
        <v>48366</v>
      </c>
      <c r="D160" s="29">
        <f ca="1">IF(ROW()-ROW(Splácení[[#Headers],[počáteční
zůstatek]])=1,VýšePůjčky,IF(Splácení[[#This Row],[datum
platby]]="",0,INDEX(Splácení[], ROW()-4,8)))</f>
        <v>1473458.4135154712</v>
      </c>
      <c r="E160" s="29">
        <f ca="1">IF(ZadanéHodnoty,IF(ROW()-ROW(Splácení[[#Headers],[úrok]])=1,-IPMT(ÚrokováSazba/12,1,DobaTrváníPůjčky-ROWS($C$4:C160)+1,Splácení[[#This Row],[počáteční
zůstatek]]),IFERROR(-IPMT(ÚrokováSazba/12,1,Splácení[[#This Row],[počet 
zbývajících]],D161),0)),0)</f>
        <v>6120.2557962980945</v>
      </c>
      <c r="F160" s="29">
        <f ca="1">IFERROR(IF(AND(ZadanéHodnoty,Splácení[[#This Row],[datum
platby]]&lt;&gt;""),-PPMT(ÚrokováSazba/12,1,DobaTrváníPůjčky-ROWS($C$4:C160)+1,Splácení[[#This Row],[počáteční
zůstatek]]),""),0)</f>
        <v>4597.0224039283239</v>
      </c>
      <c r="G160" s="29">
        <f ca="1">IF(Splácení[[#This Row],[datum
platby]]="",0,ČástkaDaněZNemovitosti)</f>
        <v>3750</v>
      </c>
      <c r="H160" s="29">
        <f ca="1">IF(Splácení[[#This Row],[datum
platby]]="",0,Splácení[[#This Row],[úrok]]+Splácení[[#This Row],[jistina]]+Splácení[[#This Row],[daň
z nemovitosti]])</f>
        <v>14467.278200226418</v>
      </c>
      <c r="I160" s="29">
        <f ca="1">IF(Splácení[[#This Row],[datum
platby]]="",0,Splácení[[#This Row],[počáteční
zůstatek]]-Splácení[[#This Row],[jistina]])</f>
        <v>1468861.3911115429</v>
      </c>
      <c r="J160" s="14">
        <f ca="1">IF(Splácení[[#This Row],[konečný
zůstatek]]&gt;0,PosledníŘádek-ROW(),0)</f>
        <v>203</v>
      </c>
    </row>
    <row r="161" spans="2:10" ht="15" customHeight="1" x14ac:dyDescent="0.3">
      <c r="B161" s="12">
        <f>ROWS($B$4:B161)</f>
        <v>158</v>
      </c>
      <c r="C161" s="13">
        <f ca="1">IF(ZadanéHodnoty,IF(Splácení[[#This Row],[Č.]]&lt;=DobaTrváníPůjčky,IF(ROW()-ROW(Splácení[[#Headers],[datum
platby]])=1,ZahájeníPůjčky,IF(I160&gt;0,EDATE(C160,1),"")),""),"")</f>
        <v>48396</v>
      </c>
      <c r="D161" s="29">
        <f ca="1">IF(ROW()-ROW(Splácení[[#Headers],[počáteční
zůstatek]])=1,VýšePůjčky,IF(Splácení[[#This Row],[datum
platby]]="",0,INDEX(Splácení[], ROW()-4,8)))</f>
        <v>1468861.3911115429</v>
      </c>
      <c r="E161" s="29">
        <f ca="1">IF(ZadanéHodnoty,IF(ROW()-ROW(Splácení[[#Headers],[úrok]])=1,-IPMT(ÚrokováSazba/12,1,DobaTrváníPůjčky-ROWS($C$4:C161)+1,Splácení[[#This Row],[počáteční
zůstatek]]),IFERROR(-IPMT(ÚrokováSazba/12,1,Splácení[[#This Row],[počet 
zbývajících]],D162),0)),0)</f>
        <v>6101.0217268649922</v>
      </c>
      <c r="F161" s="29">
        <f ca="1">IFERROR(IF(AND(ZadanéHodnoty,Splácení[[#This Row],[datum
platby]]&lt;&gt;""),-PPMT(ÚrokováSazba/12,1,DobaTrváníPůjčky-ROWS($C$4:C161)+1,Splácení[[#This Row],[počáteční
zůstatek]]),""),0)</f>
        <v>4616.1766639446914</v>
      </c>
      <c r="G161" s="29">
        <f ca="1">IF(Splácení[[#This Row],[datum
platby]]="",0,ČástkaDaněZNemovitosti)</f>
        <v>3750</v>
      </c>
      <c r="H161" s="29">
        <f ca="1">IF(Splácení[[#This Row],[datum
platby]]="",0,Splácení[[#This Row],[úrok]]+Splácení[[#This Row],[jistina]]+Splácení[[#This Row],[daň
z nemovitosti]])</f>
        <v>14467.198390809684</v>
      </c>
      <c r="I161" s="29">
        <f ca="1">IF(Splácení[[#This Row],[datum
platby]]="",0,Splácení[[#This Row],[počáteční
zůstatek]]-Splácení[[#This Row],[jistina]])</f>
        <v>1464245.2144475982</v>
      </c>
      <c r="J161" s="14">
        <f ca="1">IF(Splácení[[#This Row],[konečný
zůstatek]]&gt;0,PosledníŘádek-ROW(),0)</f>
        <v>202</v>
      </c>
    </row>
    <row r="162" spans="2:10" ht="15" customHeight="1" x14ac:dyDescent="0.3">
      <c r="B162" s="12">
        <f>ROWS($B$4:B162)</f>
        <v>159</v>
      </c>
      <c r="C162" s="13">
        <f ca="1">IF(ZadanéHodnoty,IF(Splácení[[#This Row],[Č.]]&lt;=DobaTrváníPůjčky,IF(ROW()-ROW(Splácení[[#Headers],[datum
platby]])=1,ZahájeníPůjčky,IF(I161&gt;0,EDATE(C161,1),"")),""),"")</f>
        <v>48427</v>
      </c>
      <c r="D162" s="29">
        <f ca="1">IF(ROW()-ROW(Splácení[[#Headers],[počáteční
zůstatek]])=1,VýšePůjčky,IF(Splácení[[#This Row],[datum
platby]]="",0,INDEX(Splácení[], ROW()-4,8)))</f>
        <v>1464245.2144475982</v>
      </c>
      <c r="E162" s="29">
        <f ca="1">IF(ZadanéHodnoty,IF(ROW()-ROW(Splácení[[#Headers],[úrok]])=1,-IPMT(ÚrokováSazba/12,1,DobaTrváníPůjčky-ROWS($C$4:C162)+1,Splácení[[#This Row],[počáteční
zůstatek]]),IFERROR(-IPMT(ÚrokováSazba/12,1,Splácení[[#This Row],[počet 
zbývajících]],D163),0)),0)</f>
        <v>6081.7075154759186</v>
      </c>
      <c r="F162" s="29">
        <f ca="1">IFERROR(IF(AND(ZadanéHodnoty,Splácení[[#This Row],[datum
platby]]&lt;&gt;""),-PPMT(ÚrokováSazba/12,1,DobaTrváníPůjčky-ROWS($C$4:C162)+1,Splácení[[#This Row],[počáteční
zůstatek]]),""),0)</f>
        <v>4635.4107333777956</v>
      </c>
      <c r="G162" s="29">
        <f ca="1">IF(Splácení[[#This Row],[datum
platby]]="",0,ČástkaDaněZNemovitosti)</f>
        <v>3750</v>
      </c>
      <c r="H162" s="29">
        <f ca="1">IF(Splácení[[#This Row],[datum
platby]]="",0,Splácení[[#This Row],[úrok]]+Splácení[[#This Row],[jistina]]+Splácení[[#This Row],[daň
z nemovitosti]])</f>
        <v>14467.118248853714</v>
      </c>
      <c r="I162" s="29">
        <f ca="1">IF(Splácení[[#This Row],[datum
platby]]="",0,Splácení[[#This Row],[počáteční
zůstatek]]-Splácení[[#This Row],[jistina]])</f>
        <v>1459609.8037142204</v>
      </c>
      <c r="J162" s="14">
        <f ca="1">IF(Splácení[[#This Row],[konečný
zůstatek]]&gt;0,PosledníŘádek-ROW(),0)</f>
        <v>201</v>
      </c>
    </row>
    <row r="163" spans="2:10" ht="15" customHeight="1" x14ac:dyDescent="0.3">
      <c r="B163" s="12">
        <f>ROWS($B$4:B163)</f>
        <v>160</v>
      </c>
      <c r="C163" s="13">
        <f ca="1">IF(ZadanéHodnoty,IF(Splácení[[#This Row],[Č.]]&lt;=DobaTrváníPůjčky,IF(ROW()-ROW(Splácení[[#Headers],[datum
platby]])=1,ZahájeníPůjčky,IF(I162&gt;0,EDATE(C162,1),"")),""),"")</f>
        <v>48458</v>
      </c>
      <c r="D163" s="29">
        <f ca="1">IF(ROW()-ROW(Splácení[[#Headers],[počáteční
zůstatek]])=1,VýšePůjčky,IF(Splácení[[#This Row],[datum
platby]]="",0,INDEX(Splácení[], ROW()-4,8)))</f>
        <v>1459609.8037142204</v>
      </c>
      <c r="E163" s="29">
        <f ca="1">IF(ZadanéHodnoty,IF(ROW()-ROW(Splácení[[#Headers],[úrok]])=1,-IPMT(ÚrokováSazba/12,1,DobaTrváníPůjčky-ROWS($C$4:C163)+1,Splácení[[#This Row],[počáteční
zůstatek]]),IFERROR(-IPMT(ÚrokováSazba/12,1,Splácení[[#This Row],[počet 
zbývajících]],D164),0)),0)</f>
        <v>6062.3128282060561</v>
      </c>
      <c r="F163" s="29">
        <f ca="1">IFERROR(IF(AND(ZadanéHodnoty,Splácení[[#This Row],[datum
platby]]&lt;&gt;""),-PPMT(ÚrokováSazba/12,1,DobaTrváníPůjčky-ROWS($C$4:C163)+1,Splácení[[#This Row],[počáteční
zůstatek]]),""),0)</f>
        <v>4654.7249447668692</v>
      </c>
      <c r="G163" s="29">
        <f ca="1">IF(Splácení[[#This Row],[datum
platby]]="",0,ČástkaDaněZNemovitosti)</f>
        <v>3750</v>
      </c>
      <c r="H163" s="29">
        <f ca="1">IF(Splácení[[#This Row],[datum
platby]]="",0,Splácení[[#This Row],[úrok]]+Splácení[[#This Row],[jistina]]+Splácení[[#This Row],[daň
z nemovitosti]])</f>
        <v>14467.037772972926</v>
      </c>
      <c r="I163" s="29">
        <f ca="1">IF(Splácení[[#This Row],[datum
platby]]="",0,Splácení[[#This Row],[počáteční
zůstatek]]-Splácení[[#This Row],[jistina]])</f>
        <v>1454955.0787694536</v>
      </c>
      <c r="J163" s="14">
        <f ca="1">IF(Splácení[[#This Row],[konečný
zůstatek]]&gt;0,PosledníŘádek-ROW(),0)</f>
        <v>200</v>
      </c>
    </row>
    <row r="164" spans="2:10" ht="15" customHeight="1" x14ac:dyDescent="0.3">
      <c r="B164" s="12">
        <f>ROWS($B$4:B164)</f>
        <v>161</v>
      </c>
      <c r="C164" s="13">
        <f ca="1">IF(ZadanéHodnoty,IF(Splácení[[#This Row],[Č.]]&lt;=DobaTrváníPůjčky,IF(ROW()-ROW(Splácení[[#Headers],[datum
platby]])=1,ZahájeníPůjčky,IF(I163&gt;0,EDATE(C163,1),"")),""),"")</f>
        <v>48488</v>
      </c>
      <c r="D164" s="29">
        <f ca="1">IF(ROW()-ROW(Splácení[[#Headers],[počáteční
zůstatek]])=1,VýšePůjčky,IF(Splácení[[#This Row],[datum
platby]]="",0,INDEX(Splácení[], ROW()-4,8)))</f>
        <v>1454955.0787694536</v>
      </c>
      <c r="E164" s="29">
        <f ca="1">IF(ZadanéHodnoty,IF(ROW()-ROW(Splácení[[#Headers],[úrok]])=1,-IPMT(ÚrokováSazba/12,1,DobaTrváníPůjčky-ROWS($C$4:C164)+1,Splácení[[#This Row],[počáteční
zůstatek]]),IFERROR(-IPMT(ÚrokováSazba/12,1,Splácení[[#This Row],[počet 
zbývajících]],D165),0)),0)</f>
        <v>6042.8373297392372</v>
      </c>
      <c r="F164" s="29">
        <f ca="1">IFERROR(IF(AND(ZadanéHodnoty,Splácení[[#This Row],[datum
platby]]&lt;&gt;""),-PPMT(ÚrokováSazba/12,1,DobaTrváníPůjčky-ROWS($C$4:C164)+1,Splácení[[#This Row],[počáteční
zůstatek]]),""),0)</f>
        <v>4674.1196320367308</v>
      </c>
      <c r="G164" s="29">
        <f ca="1">IF(Splácení[[#This Row],[datum
platby]]="",0,ČástkaDaněZNemovitosti)</f>
        <v>3750</v>
      </c>
      <c r="H164" s="29">
        <f ca="1">IF(Splácení[[#This Row],[datum
platby]]="",0,Splácení[[#This Row],[úrok]]+Splácení[[#This Row],[jistina]]+Splácení[[#This Row],[daň
z nemovitosti]])</f>
        <v>14466.956961775968</v>
      </c>
      <c r="I164" s="29">
        <f ca="1">IF(Splácení[[#This Row],[datum
platby]]="",0,Splácení[[#This Row],[počáteční
zůstatek]]-Splácení[[#This Row],[jistina]])</f>
        <v>1450280.9591374169</v>
      </c>
      <c r="J164" s="14">
        <f ca="1">IF(Splácení[[#This Row],[konečný
zůstatek]]&gt;0,PosledníŘádek-ROW(),0)</f>
        <v>199</v>
      </c>
    </row>
    <row r="165" spans="2:10" ht="15" customHeight="1" x14ac:dyDescent="0.3">
      <c r="B165" s="12">
        <f>ROWS($B$4:B165)</f>
        <v>162</v>
      </c>
      <c r="C165" s="13">
        <f ca="1">IF(ZadanéHodnoty,IF(Splácení[[#This Row],[Č.]]&lt;=DobaTrváníPůjčky,IF(ROW()-ROW(Splácení[[#Headers],[datum
platby]])=1,ZahájeníPůjčky,IF(I164&gt;0,EDATE(C164,1),"")),""),"")</f>
        <v>48519</v>
      </c>
      <c r="D165" s="29">
        <f ca="1">IF(ROW()-ROW(Splácení[[#Headers],[počáteční
zůstatek]])=1,VýšePůjčky,IF(Splácení[[#This Row],[datum
platby]]="",0,INDEX(Splácení[], ROW()-4,8)))</f>
        <v>1450280.9591374169</v>
      </c>
      <c r="E165" s="29">
        <f ca="1">IF(ZadanéHodnoty,IF(ROW()-ROW(Splácení[[#Headers],[úrok]])=1,-IPMT(ÚrokováSazba/12,1,DobaTrváníPůjčky-ROWS($C$4:C165)+1,Splácení[[#This Row],[počáteční
zůstatek]]),IFERROR(-IPMT(ÚrokováSazba/12,1,Splácení[[#This Row],[počet 
zbývajících]],D166),0)),0)</f>
        <v>6023.2806833621389</v>
      </c>
      <c r="F165" s="29">
        <f ca="1">IFERROR(IF(AND(ZadanéHodnoty,Splácení[[#This Row],[datum
platby]]&lt;&gt;""),-PPMT(ÚrokováSazba/12,1,DobaTrváníPůjčky-ROWS($C$4:C165)+1,Splácení[[#This Row],[počáteční
zůstatek]]),""),0)</f>
        <v>4693.5951305035505</v>
      </c>
      <c r="G165" s="29">
        <f ca="1">IF(Splácení[[#This Row],[datum
platby]]="",0,ČástkaDaněZNemovitosti)</f>
        <v>3750</v>
      </c>
      <c r="H165" s="29">
        <f ca="1">IF(Splácení[[#This Row],[datum
platby]]="",0,Splácení[[#This Row],[úrok]]+Splácení[[#This Row],[jistina]]+Splácení[[#This Row],[daň
z nemovitosti]])</f>
        <v>14466.875813865689</v>
      </c>
      <c r="I165" s="29">
        <f ca="1">IF(Splácení[[#This Row],[datum
platby]]="",0,Splácení[[#This Row],[počáteční
zůstatek]]-Splácení[[#This Row],[jistina]])</f>
        <v>1445587.3640069133</v>
      </c>
      <c r="J165" s="14">
        <f ca="1">IF(Splácení[[#This Row],[konečný
zůstatek]]&gt;0,PosledníŘádek-ROW(),0)</f>
        <v>198</v>
      </c>
    </row>
    <row r="166" spans="2:10" ht="15" customHeight="1" x14ac:dyDescent="0.3">
      <c r="B166" s="12">
        <f>ROWS($B$4:B166)</f>
        <v>163</v>
      </c>
      <c r="C166" s="13">
        <f ca="1">IF(ZadanéHodnoty,IF(Splácení[[#This Row],[Č.]]&lt;=DobaTrváníPůjčky,IF(ROW()-ROW(Splácení[[#Headers],[datum
platby]])=1,ZahájeníPůjčky,IF(I165&gt;0,EDATE(C165,1),"")),""),"")</f>
        <v>48549</v>
      </c>
      <c r="D166" s="29">
        <f ca="1">IF(ROW()-ROW(Splácení[[#Headers],[počáteční
zůstatek]])=1,VýšePůjčky,IF(Splácení[[#This Row],[datum
platby]]="",0,INDEX(Splácení[], ROW()-4,8)))</f>
        <v>1445587.3640069133</v>
      </c>
      <c r="E166" s="29">
        <f ca="1">IF(ZadanéHodnoty,IF(ROW()-ROW(Splácení[[#Headers],[úrok]])=1,-IPMT(ÚrokováSazba/12,1,DobaTrváníPůjčky-ROWS($C$4:C166)+1,Splácení[[#This Row],[počáteční
zůstatek]]),IFERROR(-IPMT(ÚrokováSazba/12,1,Splácení[[#This Row],[počet 
zbývajících]],D167),0)),0)</f>
        <v>6003.6425509584687</v>
      </c>
      <c r="F166" s="29">
        <f ca="1">IFERROR(IF(AND(ZadanéHodnoty,Splácení[[#This Row],[datum
platby]]&lt;&gt;""),-PPMT(ÚrokováSazba/12,1,DobaTrváníPůjčky-ROWS($C$4:C166)+1,Splácení[[#This Row],[počáteční
zůstatek]]),""),0)</f>
        <v>4713.1517768806498</v>
      </c>
      <c r="G166" s="29">
        <f ca="1">IF(Splácení[[#This Row],[datum
platby]]="",0,ČástkaDaněZNemovitosti)</f>
        <v>3750</v>
      </c>
      <c r="H166" s="29">
        <f ca="1">IF(Splácení[[#This Row],[datum
platby]]="",0,Splácení[[#This Row],[úrok]]+Splácení[[#This Row],[jistina]]+Splácení[[#This Row],[daň
z nemovitosti]])</f>
        <v>14466.794327839118</v>
      </c>
      <c r="I166" s="29">
        <f ca="1">IF(Splácení[[#This Row],[datum
platby]]="",0,Splácení[[#This Row],[počáteční
zůstatek]]-Splácení[[#This Row],[jistina]])</f>
        <v>1440874.2122300325</v>
      </c>
      <c r="J166" s="14">
        <f ca="1">IF(Splácení[[#This Row],[konečný
zůstatek]]&gt;0,PosledníŘádek-ROW(),0)</f>
        <v>197</v>
      </c>
    </row>
    <row r="167" spans="2:10" ht="15" customHeight="1" x14ac:dyDescent="0.3">
      <c r="B167" s="12">
        <f>ROWS($B$4:B167)</f>
        <v>164</v>
      </c>
      <c r="C167" s="13">
        <f ca="1">IF(ZadanéHodnoty,IF(Splácení[[#This Row],[Č.]]&lt;=DobaTrváníPůjčky,IF(ROW()-ROW(Splácení[[#Headers],[datum
platby]])=1,ZahájeníPůjčky,IF(I166&gt;0,EDATE(C166,1),"")),""),"")</f>
        <v>48580</v>
      </c>
      <c r="D167" s="29">
        <f ca="1">IF(ROW()-ROW(Splácení[[#Headers],[počáteční
zůstatek]])=1,VýšePůjčky,IF(Splácení[[#This Row],[datum
platby]]="",0,INDEX(Splácení[], ROW()-4,8)))</f>
        <v>1440874.2122300325</v>
      </c>
      <c r="E167" s="29">
        <f ca="1">IF(ZadanéHodnoty,IF(ROW()-ROW(Splácení[[#Headers],[úrok]])=1,-IPMT(ÚrokováSazba/12,1,DobaTrváníPůjčky-ROWS($C$4:C167)+1,Splácení[[#This Row],[počáteční
zůstatek]]),IFERROR(-IPMT(ÚrokováSazba/12,1,Splácení[[#This Row],[počet 
zbývajících]],D168),0)),0)</f>
        <v>5983.9225930031171</v>
      </c>
      <c r="F167" s="29">
        <f ca="1">IFERROR(IF(AND(ZadanéHodnoty,Splácení[[#This Row],[datum
platby]]&lt;&gt;""),-PPMT(ÚrokováSazba/12,1,DobaTrváníPůjčky-ROWS($C$4:C167)+1,Splácení[[#This Row],[počáteční
zůstatek]]),""),0)</f>
        <v>4732.7899092843181</v>
      </c>
      <c r="G167" s="29">
        <f ca="1">IF(Splácení[[#This Row],[datum
platby]]="",0,ČástkaDaněZNemovitosti)</f>
        <v>3750</v>
      </c>
      <c r="H167" s="29">
        <f ca="1">IF(Splácení[[#This Row],[datum
platby]]="",0,Splácení[[#This Row],[úrok]]+Splácení[[#This Row],[jistina]]+Splácení[[#This Row],[daň
z nemovitosti]])</f>
        <v>14466.712502287435</v>
      </c>
      <c r="I167" s="29">
        <f ca="1">IF(Splácení[[#This Row],[datum
platby]]="",0,Splácení[[#This Row],[počáteční
zůstatek]]-Splácení[[#This Row],[jistina]])</f>
        <v>1436141.4223207482</v>
      </c>
      <c r="J167" s="14">
        <f ca="1">IF(Splácení[[#This Row],[konečný
zůstatek]]&gt;0,PosledníŘádek-ROW(),0)</f>
        <v>196</v>
      </c>
    </row>
    <row r="168" spans="2:10" ht="15" customHeight="1" x14ac:dyDescent="0.3">
      <c r="B168" s="12">
        <f>ROWS($B$4:B168)</f>
        <v>165</v>
      </c>
      <c r="C168" s="13">
        <f ca="1">IF(ZadanéHodnoty,IF(Splácení[[#This Row],[Č.]]&lt;=DobaTrváníPůjčky,IF(ROW()-ROW(Splácení[[#Headers],[datum
platby]])=1,ZahájeníPůjčky,IF(I167&gt;0,EDATE(C167,1),"")),""),"")</f>
        <v>48611</v>
      </c>
      <c r="D168" s="29">
        <f ca="1">IF(ROW()-ROW(Splácení[[#Headers],[počáteční
zůstatek]])=1,VýšePůjčky,IF(Splácení[[#This Row],[datum
platby]]="",0,INDEX(Splácení[], ROW()-4,8)))</f>
        <v>1436141.4223207482</v>
      </c>
      <c r="E168" s="29">
        <f ca="1">IF(ZadanéHodnoty,IF(ROW()-ROW(Splácení[[#Headers],[úrok]])=1,-IPMT(ÚrokováSazba/12,1,DobaTrváníPůjčky-ROWS($C$4:C168)+1,Splácení[[#This Row],[počáteční
zůstatek]]),IFERROR(-IPMT(ÚrokováSazba/12,1,Splácení[[#This Row],[počet 
zbývajících]],D169),0)),0)</f>
        <v>5964.1204685562852</v>
      </c>
      <c r="F168" s="29">
        <f ca="1">IFERROR(IF(AND(ZadanéHodnoty,Splácení[[#This Row],[datum
platby]]&lt;&gt;""),-PPMT(ÚrokováSazba/12,1,DobaTrváníPůjčky-ROWS($C$4:C168)+1,Splácení[[#This Row],[počáteční
zůstatek]]),""),0)</f>
        <v>4752.5098672396689</v>
      </c>
      <c r="G168" s="29">
        <f ca="1">IF(Splácení[[#This Row],[datum
platby]]="",0,ČástkaDaněZNemovitosti)</f>
        <v>3750</v>
      </c>
      <c r="H168" s="29">
        <f ca="1">IF(Splácení[[#This Row],[datum
platby]]="",0,Splácení[[#This Row],[úrok]]+Splácení[[#This Row],[jistina]]+Splácení[[#This Row],[daň
z nemovitosti]])</f>
        <v>14466.630335795955</v>
      </c>
      <c r="I168" s="29">
        <f ca="1">IF(Splácení[[#This Row],[datum
platby]]="",0,Splácení[[#This Row],[počáteční
zůstatek]]-Splácení[[#This Row],[jistina]])</f>
        <v>1431388.9124535085</v>
      </c>
      <c r="J168" s="14">
        <f ca="1">IF(Splácení[[#This Row],[konečný
zůstatek]]&gt;0,PosledníŘádek-ROW(),0)</f>
        <v>195</v>
      </c>
    </row>
    <row r="169" spans="2:10" ht="15" customHeight="1" x14ac:dyDescent="0.3">
      <c r="B169" s="12">
        <f>ROWS($B$4:B169)</f>
        <v>166</v>
      </c>
      <c r="C169" s="13">
        <f ca="1">IF(ZadanéHodnoty,IF(Splácení[[#This Row],[Č.]]&lt;=DobaTrváníPůjčky,IF(ROW()-ROW(Splácení[[#Headers],[datum
platby]])=1,ZahájeníPůjčky,IF(I168&gt;0,EDATE(C168,1),"")),""),"")</f>
        <v>48639</v>
      </c>
      <c r="D169" s="29">
        <f ca="1">IF(ROW()-ROW(Splácení[[#Headers],[počáteční
zůstatek]])=1,VýšePůjčky,IF(Splácení[[#This Row],[datum
platby]]="",0,INDEX(Splácení[], ROW()-4,8)))</f>
        <v>1431388.9124535085</v>
      </c>
      <c r="E169" s="29">
        <f ca="1">IF(ZadanéHodnoty,IF(ROW()-ROW(Splácení[[#Headers],[úrok]])=1,-IPMT(ÚrokováSazba/12,1,DobaTrváníPůjčky-ROWS($C$4:C169)+1,Splácení[[#This Row],[počáteční
zůstatek]]),IFERROR(-IPMT(ÚrokováSazba/12,1,Splácení[[#This Row],[počet 
zbývajících]],D170),0)),0)</f>
        <v>5944.235835257592</v>
      </c>
      <c r="F169" s="29">
        <f ca="1">IFERROR(IF(AND(ZadanéHodnoty,Splácení[[#This Row],[datum
platby]]&lt;&gt;""),-PPMT(ÚrokováSazba/12,1,DobaTrváníPůjčky-ROWS($C$4:C169)+1,Splácení[[#This Row],[počáteční
zůstatek]]),""),0)</f>
        <v>4772.3119916865007</v>
      </c>
      <c r="G169" s="29">
        <f ca="1">IF(Splácení[[#This Row],[datum
platby]]="",0,ČástkaDaněZNemovitosti)</f>
        <v>3750</v>
      </c>
      <c r="H169" s="29">
        <f ca="1">IF(Splácení[[#This Row],[datum
platby]]="",0,Splácení[[#This Row],[úrok]]+Splácení[[#This Row],[jistina]]+Splácení[[#This Row],[daň
z nemovitosti]])</f>
        <v>14466.547826944094</v>
      </c>
      <c r="I169" s="29">
        <f ca="1">IF(Splácení[[#This Row],[datum
platby]]="",0,Splácení[[#This Row],[počáteční
zůstatek]]-Splácení[[#This Row],[jistina]])</f>
        <v>1426616.600461822</v>
      </c>
      <c r="J169" s="14">
        <f ca="1">IF(Splácení[[#This Row],[konečný
zůstatek]]&gt;0,PosledníŘádek-ROW(),0)</f>
        <v>194</v>
      </c>
    </row>
    <row r="170" spans="2:10" ht="15" customHeight="1" x14ac:dyDescent="0.3">
      <c r="B170" s="12">
        <f>ROWS($B$4:B170)</f>
        <v>167</v>
      </c>
      <c r="C170" s="13">
        <f ca="1">IF(ZadanéHodnoty,IF(Splácení[[#This Row],[Č.]]&lt;=DobaTrváníPůjčky,IF(ROW()-ROW(Splácení[[#Headers],[datum
platby]])=1,ZahájeníPůjčky,IF(I169&gt;0,EDATE(C169,1),"")),""),"")</f>
        <v>48670</v>
      </c>
      <c r="D170" s="29">
        <f ca="1">IF(ROW()-ROW(Splácení[[#Headers],[počáteční
zůstatek]])=1,VýšePůjčky,IF(Splácení[[#This Row],[datum
platby]]="",0,INDEX(Splácení[], ROW()-4,8)))</f>
        <v>1426616.600461822</v>
      </c>
      <c r="E170" s="29">
        <f ca="1">IF(ZadanéHodnoty,IF(ROW()-ROW(Splácení[[#Headers],[úrok]])=1,-IPMT(ÚrokováSazba/12,1,DobaTrváníPůjčky-ROWS($C$4:C170)+1,Splácení[[#This Row],[počáteční
zůstatek]]),IFERROR(-IPMT(ÚrokováSazba/12,1,Splácení[[#This Row],[počet 
zbývajících]],D171),0)),0)</f>
        <v>5924.268349320153</v>
      </c>
      <c r="F170" s="29">
        <f ca="1">IFERROR(IF(AND(ZadanéHodnoty,Splácení[[#This Row],[datum
platby]]&lt;&gt;""),-PPMT(ÚrokováSazba/12,1,DobaTrváníPůjčky-ROWS($C$4:C170)+1,Splácení[[#This Row],[počáteční
zůstatek]]),""),0)</f>
        <v>4792.1966249851939</v>
      </c>
      <c r="G170" s="29">
        <f ca="1">IF(Splácení[[#This Row],[datum
platby]]="",0,ČástkaDaněZNemovitosti)</f>
        <v>3750</v>
      </c>
      <c r="H170" s="29">
        <f ca="1">IF(Splácení[[#This Row],[datum
platby]]="",0,Splácení[[#This Row],[úrok]]+Splácení[[#This Row],[jistina]]+Splácení[[#This Row],[daň
z nemovitosti]])</f>
        <v>14466.464974305347</v>
      </c>
      <c r="I170" s="29">
        <f ca="1">IF(Splácení[[#This Row],[datum
platby]]="",0,Splácení[[#This Row],[počáteční
zůstatek]]-Splácení[[#This Row],[jistina]])</f>
        <v>1421824.4038368368</v>
      </c>
      <c r="J170" s="14">
        <f ca="1">IF(Splácení[[#This Row],[konečný
zůstatek]]&gt;0,PosledníŘádek-ROW(),0)</f>
        <v>193</v>
      </c>
    </row>
    <row r="171" spans="2:10" ht="15" customHeight="1" x14ac:dyDescent="0.3">
      <c r="B171" s="12">
        <f>ROWS($B$4:B171)</f>
        <v>168</v>
      </c>
      <c r="C171" s="13">
        <f ca="1">IF(ZadanéHodnoty,IF(Splácení[[#This Row],[Č.]]&lt;=DobaTrváníPůjčky,IF(ROW()-ROW(Splácení[[#Headers],[datum
platby]])=1,ZahájeníPůjčky,IF(I170&gt;0,EDATE(C170,1),"")),""),"")</f>
        <v>48700</v>
      </c>
      <c r="D171" s="29">
        <f ca="1">IF(ROW()-ROW(Splácení[[#Headers],[počáteční
zůstatek]])=1,VýšePůjčky,IF(Splácení[[#This Row],[datum
platby]]="",0,INDEX(Splácení[], ROW()-4,8)))</f>
        <v>1421824.4038368368</v>
      </c>
      <c r="E171" s="29">
        <f ca="1">IF(ZadanéHodnoty,IF(ROW()-ROW(Splácení[[#Headers],[úrok]])=1,-IPMT(ÚrokováSazba/12,1,DobaTrváníPůjčky-ROWS($C$4:C171)+1,Splácení[[#This Row],[počáteční
zůstatek]]),IFERROR(-IPMT(ÚrokováSazba/12,1,Splácení[[#This Row],[počet 
zbývajících]],D172),0)),0)</f>
        <v>5904.2176655246421</v>
      </c>
      <c r="F171" s="29">
        <f ca="1">IFERROR(IF(AND(ZadanéHodnoty,Splácení[[#This Row],[datum
platby]]&lt;&gt;""),-PPMT(ÚrokováSazba/12,1,DobaTrváníPůjčky-ROWS($C$4:C171)+1,Splácení[[#This Row],[počáteční
zůstatek]]),""),0)</f>
        <v>4812.1641109226321</v>
      </c>
      <c r="G171" s="29">
        <f ca="1">IF(Splácení[[#This Row],[datum
platby]]="",0,ČástkaDaněZNemovitosti)</f>
        <v>3750</v>
      </c>
      <c r="H171" s="29">
        <f ca="1">IF(Splácení[[#This Row],[datum
platby]]="",0,Splácení[[#This Row],[úrok]]+Splácení[[#This Row],[jistina]]+Splácení[[#This Row],[daň
z nemovitosti]])</f>
        <v>14466.381776447273</v>
      </c>
      <c r="I171" s="29">
        <f ca="1">IF(Splácení[[#This Row],[datum
platby]]="",0,Splácení[[#This Row],[počáteční
zůstatek]]-Splácení[[#This Row],[jistina]])</f>
        <v>1417012.2397259141</v>
      </c>
      <c r="J171" s="14">
        <f ca="1">IF(Splácení[[#This Row],[konečný
zůstatek]]&gt;0,PosledníŘádek-ROW(),0)</f>
        <v>192</v>
      </c>
    </row>
    <row r="172" spans="2:10" ht="15" customHeight="1" x14ac:dyDescent="0.3">
      <c r="B172" s="12">
        <f>ROWS($B$4:B172)</f>
        <v>169</v>
      </c>
      <c r="C172" s="13">
        <f ca="1">IF(ZadanéHodnoty,IF(Splácení[[#This Row],[Č.]]&lt;=DobaTrváníPůjčky,IF(ROW()-ROW(Splácení[[#Headers],[datum
platby]])=1,ZahájeníPůjčky,IF(I171&gt;0,EDATE(C171,1),"")),""),"")</f>
        <v>48731</v>
      </c>
      <c r="D172" s="29">
        <f ca="1">IF(ROW()-ROW(Splácení[[#Headers],[počáteční
zůstatek]])=1,VýšePůjčky,IF(Splácení[[#This Row],[datum
platby]]="",0,INDEX(Splácení[], ROW()-4,8)))</f>
        <v>1417012.2397259141</v>
      </c>
      <c r="E172" s="29">
        <f ca="1">IF(ZadanéHodnoty,IF(ROW()-ROW(Splácení[[#Headers],[úrok]])=1,-IPMT(ÚrokováSazba/12,1,DobaTrváníPůjčky-ROWS($C$4:C172)+1,Splácení[[#This Row],[počáteční
zůstatek]]),IFERROR(-IPMT(ÚrokováSazba/12,1,Splácení[[#This Row],[počet 
zbývajících]],D173),0)),0)</f>
        <v>5884.0834372133158</v>
      </c>
      <c r="F172" s="29">
        <f ca="1">IFERROR(IF(AND(ZadanéHodnoty,Splácení[[#This Row],[datum
platby]]&lt;&gt;""),-PPMT(ÚrokováSazba/12,1,DobaTrváníPůjčky-ROWS($C$4:C172)+1,Splácení[[#This Row],[počáteční
zůstatek]]),""),0)</f>
        <v>4832.2147947181429</v>
      </c>
      <c r="G172" s="29">
        <f ca="1">IF(Splácení[[#This Row],[datum
platby]]="",0,ČástkaDaněZNemovitosti)</f>
        <v>3750</v>
      </c>
      <c r="H172" s="29">
        <f ca="1">IF(Splácení[[#This Row],[datum
platby]]="",0,Splácení[[#This Row],[úrok]]+Splácení[[#This Row],[jistina]]+Splácení[[#This Row],[daň
z nemovitosti]])</f>
        <v>14466.298231931458</v>
      </c>
      <c r="I172" s="29">
        <f ca="1">IF(Splácení[[#This Row],[datum
platby]]="",0,Splácení[[#This Row],[počáteční
zůstatek]]-Splácení[[#This Row],[jistina]])</f>
        <v>1412180.0249311959</v>
      </c>
      <c r="J172" s="14">
        <f ca="1">IF(Splácení[[#This Row],[konečný
zůstatek]]&gt;0,PosledníŘádek-ROW(),0)</f>
        <v>191</v>
      </c>
    </row>
    <row r="173" spans="2:10" ht="15" customHeight="1" x14ac:dyDescent="0.3">
      <c r="B173" s="12">
        <f>ROWS($B$4:B173)</f>
        <v>170</v>
      </c>
      <c r="C173" s="13">
        <f ca="1">IF(ZadanéHodnoty,IF(Splácení[[#This Row],[Č.]]&lt;=DobaTrváníPůjčky,IF(ROW()-ROW(Splácení[[#Headers],[datum
platby]])=1,ZahájeníPůjčky,IF(I172&gt;0,EDATE(C172,1),"")),""),"")</f>
        <v>48761</v>
      </c>
      <c r="D173" s="29">
        <f ca="1">IF(ROW()-ROW(Splácení[[#Headers],[počáteční
zůstatek]])=1,VýšePůjčky,IF(Splácení[[#This Row],[datum
platby]]="",0,INDEX(Splácení[], ROW()-4,8)))</f>
        <v>1412180.0249311959</v>
      </c>
      <c r="E173" s="29">
        <f ca="1">IF(ZadanéHodnoty,IF(ROW()-ROW(Splácení[[#Headers],[úrok]])=1,-IPMT(ÚrokováSazba/12,1,DobaTrváníPůjčky-ROWS($C$4:C173)+1,Splácení[[#This Row],[počáteční
zůstatek]]),IFERROR(-IPMT(ÚrokováSazba/12,1,Splácení[[#This Row],[počet 
zbývajících]],D174),0)),0)</f>
        <v>5863.8653162840264</v>
      </c>
      <c r="F173" s="29">
        <f ca="1">IFERROR(IF(AND(ZadanéHodnoty,Splácení[[#This Row],[datum
platby]]&lt;&gt;""),-PPMT(ÚrokováSazba/12,1,DobaTrváníPůjčky-ROWS($C$4:C173)+1,Splácení[[#This Row],[počáteční
zůstatek]]),""),0)</f>
        <v>4852.3490230294692</v>
      </c>
      <c r="G173" s="29">
        <f ca="1">IF(Splácení[[#This Row],[datum
platby]]="",0,ČástkaDaněZNemovitosti)</f>
        <v>3750</v>
      </c>
      <c r="H173" s="29">
        <f ca="1">IF(Splácení[[#This Row],[datum
platby]]="",0,Splácení[[#This Row],[úrok]]+Splácení[[#This Row],[jistina]]+Splácení[[#This Row],[daň
z nemovitosti]])</f>
        <v>14466.214339313496</v>
      </c>
      <c r="I173" s="29">
        <f ca="1">IF(Splácení[[#This Row],[datum
platby]]="",0,Splácení[[#This Row],[počáteční
zůstatek]]-Splácení[[#This Row],[jistina]])</f>
        <v>1407327.6759081664</v>
      </c>
      <c r="J173" s="14">
        <f ca="1">IF(Splácení[[#This Row],[konečný
zůstatek]]&gt;0,PosledníŘádek-ROW(),0)</f>
        <v>190</v>
      </c>
    </row>
    <row r="174" spans="2:10" ht="15" customHeight="1" x14ac:dyDescent="0.3">
      <c r="B174" s="12">
        <f>ROWS($B$4:B174)</f>
        <v>171</v>
      </c>
      <c r="C174" s="13">
        <f ca="1">IF(ZadanéHodnoty,IF(Splácení[[#This Row],[Č.]]&lt;=DobaTrváníPůjčky,IF(ROW()-ROW(Splácení[[#Headers],[datum
platby]])=1,ZahájeníPůjčky,IF(I173&gt;0,EDATE(C173,1),"")),""),"")</f>
        <v>48792</v>
      </c>
      <c r="D174" s="29">
        <f ca="1">IF(ROW()-ROW(Splácení[[#Headers],[počáteční
zůstatek]])=1,VýšePůjčky,IF(Splácení[[#This Row],[datum
platby]]="",0,INDEX(Splácení[], ROW()-4,8)))</f>
        <v>1407327.6759081664</v>
      </c>
      <c r="E174" s="29">
        <f ca="1">IF(ZadanéHodnoty,IF(ROW()-ROW(Splácení[[#Headers],[úrok]])=1,-IPMT(ÚrokováSazba/12,1,DobaTrváníPůjčky-ROWS($C$4:C174)+1,Splácení[[#This Row],[počáteční
zůstatek]]),IFERROR(-IPMT(ÚrokováSazba/12,1,Splácení[[#This Row],[počet 
zbývajících]],D175),0)),0)</f>
        <v>5843.5629531841987</v>
      </c>
      <c r="F174" s="29">
        <f ca="1">IFERROR(IF(AND(ZadanéHodnoty,Splácení[[#This Row],[datum
platby]]&lt;&gt;""),-PPMT(ÚrokováSazba/12,1,DobaTrváníPůjčky-ROWS($C$4:C174)+1,Splácení[[#This Row],[počáteční
zůstatek]]),""),0)</f>
        <v>4872.5671439587586</v>
      </c>
      <c r="G174" s="29">
        <f ca="1">IF(Splácení[[#This Row],[datum
platby]]="",0,ČástkaDaněZNemovitosti)</f>
        <v>3750</v>
      </c>
      <c r="H174" s="29">
        <f ca="1">IF(Splácení[[#This Row],[datum
platby]]="",0,Splácení[[#This Row],[úrok]]+Splácení[[#This Row],[jistina]]+Splácení[[#This Row],[daň
z nemovitosti]])</f>
        <v>14466.130097142957</v>
      </c>
      <c r="I174" s="29">
        <f ca="1">IF(Splácení[[#This Row],[datum
platby]]="",0,Splácení[[#This Row],[počáteční
zůstatek]]-Splácení[[#This Row],[jistina]])</f>
        <v>1402455.1087642077</v>
      </c>
      <c r="J174" s="14">
        <f ca="1">IF(Splácení[[#This Row],[konečný
zůstatek]]&gt;0,PosledníŘádek-ROW(),0)</f>
        <v>189</v>
      </c>
    </row>
    <row r="175" spans="2:10" ht="15" customHeight="1" x14ac:dyDescent="0.3">
      <c r="B175" s="12">
        <f>ROWS($B$4:B175)</f>
        <v>172</v>
      </c>
      <c r="C175" s="13">
        <f ca="1">IF(ZadanéHodnoty,IF(Splácení[[#This Row],[Č.]]&lt;=DobaTrváníPůjčky,IF(ROW()-ROW(Splácení[[#Headers],[datum
platby]])=1,ZahájeníPůjčky,IF(I174&gt;0,EDATE(C174,1),"")),""),"")</f>
        <v>48823</v>
      </c>
      <c r="D175" s="29">
        <f ca="1">IF(ROW()-ROW(Splácení[[#Headers],[počáteční
zůstatek]])=1,VýšePůjčky,IF(Splácení[[#This Row],[datum
platby]]="",0,INDEX(Splácení[], ROW()-4,8)))</f>
        <v>1402455.1087642077</v>
      </c>
      <c r="E175" s="29">
        <f ca="1">IF(ZadanéHodnoty,IF(ROW()-ROW(Splácení[[#Headers],[úrok]])=1,-IPMT(ÚrokováSazba/12,1,DobaTrváníPůjčky-ROWS($C$4:C175)+1,Splácení[[#This Row],[počáteční
zůstatek]]),IFERROR(-IPMT(ÚrokováSazba/12,1,Splácení[[#This Row],[počet 
zbývajících]],D176),0)),0)</f>
        <v>5823.175996904788</v>
      </c>
      <c r="F175" s="29">
        <f ca="1">IFERROR(IF(AND(ZadanéHodnoty,Splácení[[#This Row],[datum
platby]]&lt;&gt;""),-PPMT(ÚrokováSazba/12,1,DobaTrváníPůjčky-ROWS($C$4:C175)+1,Splácení[[#This Row],[počáteční
zůstatek]]),""),0)</f>
        <v>4892.8695070585864</v>
      </c>
      <c r="G175" s="29">
        <f ca="1">IF(Splácení[[#This Row],[datum
platby]]="",0,ČástkaDaněZNemovitosti)</f>
        <v>3750</v>
      </c>
      <c r="H175" s="29">
        <f ca="1">IF(Splácení[[#This Row],[datum
platby]]="",0,Splácení[[#This Row],[úrok]]+Splácení[[#This Row],[jistina]]+Splácení[[#This Row],[daň
z nemovitosti]])</f>
        <v>14466.045503963374</v>
      </c>
      <c r="I175" s="29">
        <f ca="1">IF(Splácení[[#This Row],[datum
platby]]="",0,Splácení[[#This Row],[počáteční
zůstatek]]-Splácení[[#This Row],[jistina]])</f>
        <v>1397562.2392571492</v>
      </c>
      <c r="J175" s="14">
        <f ca="1">IF(Splácení[[#This Row],[konečný
zůstatek]]&gt;0,PosledníŘádek-ROW(),0)</f>
        <v>188</v>
      </c>
    </row>
    <row r="176" spans="2:10" ht="15" customHeight="1" x14ac:dyDescent="0.3">
      <c r="B176" s="12">
        <f>ROWS($B$4:B176)</f>
        <v>173</v>
      </c>
      <c r="C176" s="13">
        <f ca="1">IF(ZadanéHodnoty,IF(Splácení[[#This Row],[Č.]]&lt;=DobaTrváníPůjčky,IF(ROW()-ROW(Splácení[[#Headers],[datum
platby]])=1,ZahájeníPůjčky,IF(I175&gt;0,EDATE(C175,1),"")),""),"")</f>
        <v>48853</v>
      </c>
      <c r="D176" s="29">
        <f ca="1">IF(ROW()-ROW(Splácení[[#Headers],[počáteční
zůstatek]])=1,VýšePůjčky,IF(Splácení[[#This Row],[datum
platby]]="",0,INDEX(Splácení[], ROW()-4,8)))</f>
        <v>1397562.2392571492</v>
      </c>
      <c r="E176" s="29">
        <f ca="1">IF(ZadanéHodnoty,IF(ROW()-ROW(Splácení[[#Headers],[úrok]])=1,-IPMT(ÚrokováSazba/12,1,DobaTrváníPůjčky-ROWS($C$4:C176)+1,Splácení[[#This Row],[počáteční
zůstatek]]),IFERROR(-IPMT(ÚrokováSazba/12,1,Splácení[[#This Row],[počet 
zbývajících]],D177),0)),0)</f>
        <v>5802.7040949742131</v>
      </c>
      <c r="F176" s="29">
        <f ca="1">IFERROR(IF(AND(ZadanéHodnoty,Splácení[[#This Row],[datum
platby]]&lt;&gt;""),-PPMT(ÚrokováSazba/12,1,DobaTrváníPůjčky-ROWS($C$4:C176)+1,Splácení[[#This Row],[počáteční
zůstatek]]),""),0)</f>
        <v>4913.256463337997</v>
      </c>
      <c r="G176" s="29">
        <f ca="1">IF(Splácení[[#This Row],[datum
platby]]="",0,ČástkaDaněZNemovitosti)</f>
        <v>3750</v>
      </c>
      <c r="H176" s="29">
        <f ca="1">IF(Splácení[[#This Row],[datum
platby]]="",0,Splácení[[#This Row],[úrok]]+Splácení[[#This Row],[jistina]]+Splácení[[#This Row],[daň
z nemovitosti]])</f>
        <v>14465.96055831221</v>
      </c>
      <c r="I176" s="29">
        <f ca="1">IF(Splácení[[#This Row],[datum
platby]]="",0,Splácení[[#This Row],[počáteční
zůstatek]]-Splácení[[#This Row],[jistina]])</f>
        <v>1392648.9827938112</v>
      </c>
      <c r="J176" s="14">
        <f ca="1">IF(Splácení[[#This Row],[konečný
zůstatek]]&gt;0,PosledníŘádek-ROW(),0)</f>
        <v>187</v>
      </c>
    </row>
    <row r="177" spans="2:10" ht="15" customHeight="1" x14ac:dyDescent="0.3">
      <c r="B177" s="12">
        <f>ROWS($B$4:B177)</f>
        <v>174</v>
      </c>
      <c r="C177" s="13">
        <f ca="1">IF(ZadanéHodnoty,IF(Splácení[[#This Row],[Č.]]&lt;=DobaTrváníPůjčky,IF(ROW()-ROW(Splácení[[#Headers],[datum
platby]])=1,ZahájeníPůjčky,IF(I176&gt;0,EDATE(C176,1),"")),""),"")</f>
        <v>48884</v>
      </c>
      <c r="D177" s="29">
        <f ca="1">IF(ROW()-ROW(Splácení[[#Headers],[počáteční
zůstatek]])=1,VýšePůjčky,IF(Splácení[[#This Row],[datum
platby]]="",0,INDEX(Splácení[], ROW()-4,8)))</f>
        <v>1392648.9827938112</v>
      </c>
      <c r="E177" s="29">
        <f ca="1">IF(ZadanéHodnoty,IF(ROW()-ROW(Splácení[[#Headers],[úrok]])=1,-IPMT(ÚrokováSazba/12,1,DobaTrváníPůjčky-ROWS($C$4:C177)+1,Splácení[[#This Row],[počáteční
zůstatek]]),IFERROR(-IPMT(ÚrokováSazba/12,1,Splácení[[#This Row],[počet 
zbývajících]],D178),0)),0)</f>
        <v>5782.1468934522609</v>
      </c>
      <c r="F177" s="29">
        <f ca="1">IFERROR(IF(AND(ZadanéHodnoty,Splácení[[#This Row],[datum
platby]]&lt;&gt;""),-PPMT(ÚrokováSazba/12,1,DobaTrváníPůjčky-ROWS($C$4:C177)+1,Splácení[[#This Row],[počáteční
zůstatek]]),""),0)</f>
        <v>4933.7283652685737</v>
      </c>
      <c r="G177" s="29">
        <f ca="1">IF(Splácení[[#This Row],[datum
platby]]="",0,ČástkaDaněZNemovitosti)</f>
        <v>3750</v>
      </c>
      <c r="H177" s="29">
        <f ca="1">IF(Splácení[[#This Row],[datum
platby]]="",0,Splácení[[#This Row],[úrok]]+Splácení[[#This Row],[jistina]]+Splácení[[#This Row],[daň
z nemovitosti]])</f>
        <v>14465.875258720835</v>
      </c>
      <c r="I177" s="29">
        <f ca="1">IF(Splácení[[#This Row],[datum
platby]]="",0,Splácení[[#This Row],[počáteční
zůstatek]]-Splácení[[#This Row],[jistina]])</f>
        <v>1387715.2544285427</v>
      </c>
      <c r="J177" s="14">
        <f ca="1">IF(Splácení[[#This Row],[konečný
zůstatek]]&gt;0,PosledníŘádek-ROW(),0)</f>
        <v>186</v>
      </c>
    </row>
    <row r="178" spans="2:10" ht="15" customHeight="1" x14ac:dyDescent="0.3">
      <c r="B178" s="12">
        <f>ROWS($B$4:B178)</f>
        <v>175</v>
      </c>
      <c r="C178" s="13">
        <f ca="1">IF(ZadanéHodnoty,IF(Splácení[[#This Row],[Č.]]&lt;=DobaTrváníPůjčky,IF(ROW()-ROW(Splácení[[#Headers],[datum
platby]])=1,ZahájeníPůjčky,IF(I177&gt;0,EDATE(C177,1),"")),""),"")</f>
        <v>48914</v>
      </c>
      <c r="D178" s="29">
        <f ca="1">IF(ROW()-ROW(Splácení[[#Headers],[počáteční
zůstatek]])=1,VýšePůjčky,IF(Splácení[[#This Row],[datum
platby]]="",0,INDEX(Splácení[], ROW()-4,8)))</f>
        <v>1387715.2544285427</v>
      </c>
      <c r="E178" s="29">
        <f ca="1">IF(ZadanéHodnoty,IF(ROW()-ROW(Splácení[[#Headers],[úrok]])=1,-IPMT(ÚrokováSazba/12,1,DobaTrváníPůjčky-ROWS($C$4:C178)+1,Splácení[[#This Row],[počáteční
zůstatek]]),IFERROR(-IPMT(ÚrokováSazba/12,1,Splácení[[#This Row],[počet 
zbývajících]],D179),0)),0)</f>
        <v>5761.5040369239678</v>
      </c>
      <c r="F178" s="29">
        <f ca="1">IFERROR(IF(AND(ZadanéHodnoty,Splácení[[#This Row],[datum
platby]]&lt;&gt;""),-PPMT(ÚrokováSazba/12,1,DobaTrváníPůjčky-ROWS($C$4:C178)+1,Splácení[[#This Row],[počáteční
zůstatek]]),""),0)</f>
        <v>4954.285566790526</v>
      </c>
      <c r="G178" s="29">
        <f ca="1">IF(Splácení[[#This Row],[datum
platby]]="",0,ČástkaDaněZNemovitosti)</f>
        <v>3750</v>
      </c>
      <c r="H178" s="29">
        <f ca="1">IF(Splácení[[#This Row],[datum
platby]]="",0,Splácení[[#This Row],[úrok]]+Splácení[[#This Row],[jistina]]+Splácení[[#This Row],[daň
z nemovitosti]])</f>
        <v>14465.789603714493</v>
      </c>
      <c r="I178" s="29">
        <f ca="1">IF(Splácení[[#This Row],[datum
platby]]="",0,Splácení[[#This Row],[počáteční
zůstatek]]-Splácení[[#This Row],[jistina]])</f>
        <v>1382760.9688617522</v>
      </c>
      <c r="J178" s="14">
        <f ca="1">IF(Splácení[[#This Row],[konečný
zůstatek]]&gt;0,PosledníŘádek-ROW(),0)</f>
        <v>185</v>
      </c>
    </row>
    <row r="179" spans="2:10" ht="15" customHeight="1" x14ac:dyDescent="0.3">
      <c r="B179" s="12">
        <f>ROWS($B$4:B179)</f>
        <v>176</v>
      </c>
      <c r="C179" s="13">
        <f ca="1">IF(ZadanéHodnoty,IF(Splácení[[#This Row],[Č.]]&lt;=DobaTrváníPůjčky,IF(ROW()-ROW(Splácení[[#Headers],[datum
platby]])=1,ZahájeníPůjčky,IF(I178&gt;0,EDATE(C178,1),"")),""),"")</f>
        <v>48945</v>
      </c>
      <c r="D179" s="29">
        <f ca="1">IF(ROW()-ROW(Splácení[[#Headers],[počáteční
zůstatek]])=1,VýšePůjčky,IF(Splácení[[#This Row],[datum
platby]]="",0,INDEX(Splácení[], ROW()-4,8)))</f>
        <v>1382760.9688617522</v>
      </c>
      <c r="E179" s="29">
        <f ca="1">IF(ZadanéHodnoty,IF(ROW()-ROW(Splácení[[#Headers],[úrok]])=1,-IPMT(ÚrokováSazba/12,1,DobaTrváníPůjčky-ROWS($C$4:C179)+1,Splácení[[#This Row],[počáteční
zůstatek]]),IFERROR(-IPMT(ÚrokováSazba/12,1,Splácení[[#This Row],[počet 
zbývajících]],D180),0)),0)</f>
        <v>5740.7751684934728</v>
      </c>
      <c r="F179" s="29">
        <f ca="1">IFERROR(IF(AND(ZadanéHodnoty,Splácení[[#This Row],[datum
platby]]&lt;&gt;""),-PPMT(ÚrokováSazba/12,1,DobaTrváníPůjčky-ROWS($C$4:C179)+1,Splácení[[#This Row],[počáteční
zůstatek]]),""),0)</f>
        <v>4974.92842331882</v>
      </c>
      <c r="G179" s="29">
        <f ca="1">IF(Splácení[[#This Row],[datum
platby]]="",0,ČástkaDaněZNemovitosti)</f>
        <v>3750</v>
      </c>
      <c r="H179" s="29">
        <f ca="1">IF(Splácení[[#This Row],[datum
platby]]="",0,Splácení[[#This Row],[úrok]]+Splácení[[#This Row],[jistina]]+Splácení[[#This Row],[daň
z nemovitosti]])</f>
        <v>14465.703591812293</v>
      </c>
      <c r="I179" s="29">
        <f ca="1">IF(Splácení[[#This Row],[datum
platby]]="",0,Splácení[[#This Row],[počáteční
zůstatek]]-Splácení[[#This Row],[jistina]])</f>
        <v>1377786.0404384334</v>
      </c>
      <c r="J179" s="14">
        <f ca="1">IF(Splácení[[#This Row],[konečný
zůstatek]]&gt;0,PosledníŘádek-ROW(),0)</f>
        <v>184</v>
      </c>
    </row>
    <row r="180" spans="2:10" ht="15" customHeight="1" x14ac:dyDescent="0.3">
      <c r="B180" s="12">
        <f>ROWS($B$4:B180)</f>
        <v>177</v>
      </c>
      <c r="C180" s="13">
        <f ca="1">IF(ZadanéHodnoty,IF(Splácení[[#This Row],[Č.]]&lt;=DobaTrváníPůjčky,IF(ROW()-ROW(Splácení[[#Headers],[datum
platby]])=1,ZahájeníPůjčky,IF(I179&gt;0,EDATE(C179,1),"")),""),"")</f>
        <v>48976</v>
      </c>
      <c r="D180" s="29">
        <f ca="1">IF(ROW()-ROW(Splácení[[#Headers],[počáteční
zůstatek]])=1,VýšePůjčky,IF(Splácení[[#This Row],[datum
platby]]="",0,INDEX(Splácení[], ROW()-4,8)))</f>
        <v>1377786.0404384334</v>
      </c>
      <c r="E180" s="29">
        <f ca="1">IF(ZadanéHodnoty,IF(ROW()-ROW(Splácení[[#Headers],[úrok]])=1,-IPMT(ÚrokováSazba/12,1,DobaTrváníPůjčky-ROWS($C$4:C180)+1,Splácení[[#This Row],[počáteční
zůstatek]]),IFERROR(-IPMT(ÚrokováSazba/12,1,Splácení[[#This Row],[počet 
zbývajících]],D181),0)),0)</f>
        <v>5719.9599297778504</v>
      </c>
      <c r="F180" s="29">
        <f ca="1">IFERROR(IF(AND(ZadanéHodnoty,Splácení[[#This Row],[datum
platby]]&lt;&gt;""),-PPMT(ÚrokováSazba/12,1,DobaTrváníPůjčky-ROWS($C$4:C180)+1,Splácení[[#This Row],[počáteční
zůstatek]]),""),0)</f>
        <v>4995.6572917493149</v>
      </c>
      <c r="G180" s="29">
        <f ca="1">IF(Splácení[[#This Row],[datum
platby]]="",0,ČástkaDaněZNemovitosti)</f>
        <v>3750</v>
      </c>
      <c r="H180" s="29">
        <f ca="1">IF(Splácení[[#This Row],[datum
platby]]="",0,Splácení[[#This Row],[úrok]]+Splácení[[#This Row],[jistina]]+Splácení[[#This Row],[daň
z nemovitosti]])</f>
        <v>14465.617221527165</v>
      </c>
      <c r="I180" s="29">
        <f ca="1">IF(Splácení[[#This Row],[datum
platby]]="",0,Splácení[[#This Row],[počáteční
zůstatek]]-Splácení[[#This Row],[jistina]])</f>
        <v>1372790.3831466842</v>
      </c>
      <c r="J180" s="14">
        <f ca="1">IF(Splácení[[#This Row],[konečný
zůstatek]]&gt;0,PosledníŘádek-ROW(),0)</f>
        <v>183</v>
      </c>
    </row>
    <row r="181" spans="2:10" ht="15" customHeight="1" x14ac:dyDescent="0.3">
      <c r="B181" s="12">
        <f>ROWS($B$4:B181)</f>
        <v>178</v>
      </c>
      <c r="C181" s="13">
        <f ca="1">IF(ZadanéHodnoty,IF(Splácení[[#This Row],[Č.]]&lt;=DobaTrváníPůjčky,IF(ROW()-ROW(Splácení[[#Headers],[datum
platby]])=1,ZahájeníPůjčky,IF(I180&gt;0,EDATE(C180,1),"")),""),"")</f>
        <v>49004</v>
      </c>
      <c r="D181" s="29">
        <f ca="1">IF(ROW()-ROW(Splácení[[#Headers],[počáteční
zůstatek]])=1,VýšePůjčky,IF(Splácení[[#This Row],[datum
platby]]="",0,INDEX(Splácení[], ROW()-4,8)))</f>
        <v>1372790.3831466842</v>
      </c>
      <c r="E181" s="29">
        <f ca="1">IF(ZadanéHodnoty,IF(ROW()-ROW(Splácení[[#Headers],[úrok]])=1,-IPMT(ÚrokováSazba/12,1,DobaTrváníPůjčky-ROWS($C$4:C181)+1,Splácení[[#This Row],[počáteční
zůstatek]]),IFERROR(-IPMT(ÚrokováSazba/12,1,Splácení[[#This Row],[počet 
zbývajících]],D182),0)),0)</f>
        <v>5699.0579609009137</v>
      </c>
      <c r="F181" s="29">
        <f ca="1">IFERROR(IF(AND(ZadanéHodnoty,Splácení[[#This Row],[datum
platby]]&lt;&gt;""),-PPMT(ÚrokováSazba/12,1,DobaTrváníPůjčky-ROWS($C$4:C181)+1,Splácení[[#This Row],[počáteční
zůstatek]]),""),0)</f>
        <v>5016.4725304649373</v>
      </c>
      <c r="G181" s="29">
        <f ca="1">IF(Splácení[[#This Row],[datum
platby]]="",0,ČástkaDaněZNemovitosti)</f>
        <v>3750</v>
      </c>
      <c r="H181" s="29">
        <f ca="1">IF(Splácení[[#This Row],[datum
platby]]="",0,Splácení[[#This Row],[úrok]]+Splácení[[#This Row],[jistina]]+Splácení[[#This Row],[daň
z nemovitosti]])</f>
        <v>14465.530491365851</v>
      </c>
      <c r="I181" s="29">
        <f ca="1">IF(Splácení[[#This Row],[datum
platby]]="",0,Splácení[[#This Row],[počáteční
zůstatek]]-Splácení[[#This Row],[jistina]])</f>
        <v>1367773.9106162193</v>
      </c>
      <c r="J181" s="14">
        <f ca="1">IF(Splácení[[#This Row],[konečný
zůstatek]]&gt;0,PosledníŘádek-ROW(),0)</f>
        <v>182</v>
      </c>
    </row>
    <row r="182" spans="2:10" ht="15" customHeight="1" x14ac:dyDescent="0.3">
      <c r="B182" s="12">
        <f>ROWS($B$4:B182)</f>
        <v>179</v>
      </c>
      <c r="C182" s="13">
        <f ca="1">IF(ZadanéHodnoty,IF(Splácení[[#This Row],[Č.]]&lt;=DobaTrváníPůjčky,IF(ROW()-ROW(Splácení[[#Headers],[datum
platby]])=1,ZahájeníPůjčky,IF(I181&gt;0,EDATE(C181,1),"")),""),"")</f>
        <v>49035</v>
      </c>
      <c r="D182" s="29">
        <f ca="1">IF(ROW()-ROW(Splácení[[#Headers],[počáteční
zůstatek]])=1,VýšePůjčky,IF(Splácení[[#This Row],[datum
platby]]="",0,INDEX(Splácení[], ROW()-4,8)))</f>
        <v>1367773.9106162193</v>
      </c>
      <c r="E182" s="29">
        <f ca="1">IF(ZadanéHodnoty,IF(ROW()-ROW(Splácení[[#Headers],[úrok]])=1,-IPMT(ÚrokováSazba/12,1,DobaTrváníPůjčky-ROWS($C$4:C182)+1,Splácení[[#This Row],[počáteční
zůstatek]]),IFERROR(-IPMT(ÚrokováSazba/12,1,Splácení[[#This Row],[počet 
zbývajících]],D183),0)),0)</f>
        <v>5678.0689004869892</v>
      </c>
      <c r="F182" s="29">
        <f ca="1">IFERROR(IF(AND(ZadanéHodnoty,Splácení[[#This Row],[datum
platby]]&lt;&gt;""),-PPMT(ÚrokováSazba/12,1,DobaTrváníPůjčky-ROWS($C$4:C182)+1,Splácení[[#This Row],[počáteční
zůstatek]]),""),0)</f>
        <v>5037.3744993418759</v>
      </c>
      <c r="G182" s="29">
        <f ca="1">IF(Splácení[[#This Row],[datum
platby]]="",0,ČástkaDaněZNemovitosti)</f>
        <v>3750</v>
      </c>
      <c r="H182" s="29">
        <f ca="1">IF(Splácení[[#This Row],[datum
platby]]="",0,Splácení[[#This Row],[úrok]]+Splácení[[#This Row],[jistina]]+Splácení[[#This Row],[daň
z nemovitosti]])</f>
        <v>14465.443399828866</v>
      </c>
      <c r="I182" s="29">
        <f ca="1">IF(Splácení[[#This Row],[datum
platby]]="",0,Splácení[[#This Row],[počáteční
zůstatek]]-Splácení[[#This Row],[jistina]])</f>
        <v>1362736.5361168773</v>
      </c>
      <c r="J182" s="14">
        <f ca="1">IF(Splácení[[#This Row],[konečný
zůstatek]]&gt;0,PosledníŘádek-ROW(),0)</f>
        <v>181</v>
      </c>
    </row>
    <row r="183" spans="2:10" ht="15" customHeight="1" x14ac:dyDescent="0.3">
      <c r="B183" s="12">
        <f>ROWS($B$4:B183)</f>
        <v>180</v>
      </c>
      <c r="C183" s="13">
        <f ca="1">IF(ZadanéHodnoty,IF(Splácení[[#This Row],[Č.]]&lt;=DobaTrváníPůjčky,IF(ROW()-ROW(Splácení[[#Headers],[datum
platby]])=1,ZahájeníPůjčky,IF(I182&gt;0,EDATE(C182,1),"")),""),"")</f>
        <v>49065</v>
      </c>
      <c r="D183" s="29">
        <f ca="1">IF(ROW()-ROW(Splácení[[#Headers],[počáteční
zůstatek]])=1,VýšePůjčky,IF(Splácení[[#This Row],[datum
platby]]="",0,INDEX(Splácení[], ROW()-4,8)))</f>
        <v>1362736.5361168773</v>
      </c>
      <c r="E183" s="29">
        <f ca="1">IF(ZadanéHodnoty,IF(ROW()-ROW(Splácení[[#Headers],[úrok]])=1,-IPMT(ÚrokováSazba/12,1,DobaTrváníPůjčky-ROWS($C$4:C183)+1,Splácení[[#This Row],[počáteční
zůstatek]]),IFERROR(-IPMT(ÚrokováSazba/12,1,Splácení[[#This Row],[počet 
zbývajících]],D184),0)),0)</f>
        <v>5656.9923856546729</v>
      </c>
      <c r="F183" s="29">
        <f ca="1">IFERROR(IF(AND(ZadanéHodnoty,Splácení[[#This Row],[datum
platby]]&lt;&gt;""),-PPMT(ÚrokováSazba/12,1,DobaTrváníPůjčky-ROWS($C$4:C183)+1,Splácení[[#This Row],[počáteční
zůstatek]]),""),0)</f>
        <v>5058.3635597557986</v>
      </c>
      <c r="G183" s="29">
        <f ca="1">IF(Splácení[[#This Row],[datum
platby]]="",0,ČástkaDaněZNemovitosti)</f>
        <v>3750</v>
      </c>
      <c r="H183" s="29">
        <f ca="1">IF(Splácení[[#This Row],[datum
platby]]="",0,Splácení[[#This Row],[úrok]]+Splácení[[#This Row],[jistina]]+Splácení[[#This Row],[daň
z nemovitosti]])</f>
        <v>14465.355945410472</v>
      </c>
      <c r="I183" s="29">
        <f ca="1">IF(Splácení[[#This Row],[datum
platby]]="",0,Splácení[[#This Row],[počáteční
zůstatek]]-Splácení[[#This Row],[jistina]])</f>
        <v>1357678.1725571216</v>
      </c>
      <c r="J183" s="14">
        <f ca="1">IF(Splácení[[#This Row],[konečný
zůstatek]]&gt;0,PosledníŘádek-ROW(),0)</f>
        <v>180</v>
      </c>
    </row>
    <row r="184" spans="2:10" ht="15" customHeight="1" x14ac:dyDescent="0.3">
      <c r="B184" s="12">
        <f>ROWS($B$4:B184)</f>
        <v>181</v>
      </c>
      <c r="C184" s="13">
        <f ca="1">IF(ZadanéHodnoty,IF(Splácení[[#This Row],[Č.]]&lt;=DobaTrváníPůjčky,IF(ROW()-ROW(Splácení[[#Headers],[datum
platby]])=1,ZahájeníPůjčky,IF(I183&gt;0,EDATE(C183,1),"")),""),"")</f>
        <v>49096</v>
      </c>
      <c r="D184" s="29">
        <f ca="1">IF(ROW()-ROW(Splácení[[#Headers],[počáteční
zůstatek]])=1,VýšePůjčky,IF(Splácení[[#This Row],[datum
platby]]="",0,INDEX(Splácení[], ROW()-4,8)))</f>
        <v>1357678.1725571216</v>
      </c>
      <c r="E184" s="29">
        <f ca="1">IF(ZadanéHodnoty,IF(ROW()-ROW(Splácení[[#Headers],[úrok]])=1,-IPMT(ÚrokováSazba/12,1,DobaTrváníPůjčky-ROWS($C$4:C184)+1,Splácení[[#This Row],[počáteční
zůstatek]]),IFERROR(-IPMT(ÚrokováSazba/12,1,Splácení[[#This Row],[počet 
zbývajících]],D185),0)),0)</f>
        <v>5635.8280520105563</v>
      </c>
      <c r="F184" s="29">
        <f ca="1">IFERROR(IF(AND(ZadanéHodnoty,Splácení[[#This Row],[datum
platby]]&lt;&gt;""),-PPMT(ÚrokováSazba/12,1,DobaTrváníPůjčky-ROWS($C$4:C184)+1,Splácení[[#This Row],[počáteční
zůstatek]]),""),0)</f>
        <v>5079.4400745881139</v>
      </c>
      <c r="G184" s="29">
        <f ca="1">IF(Splácení[[#This Row],[datum
platby]]="",0,ČástkaDaněZNemovitosti)</f>
        <v>3750</v>
      </c>
      <c r="H184" s="29">
        <f ca="1">IF(Splácení[[#This Row],[datum
platby]]="",0,Splácení[[#This Row],[úrok]]+Splácení[[#This Row],[jistina]]+Splácení[[#This Row],[daň
z nemovitosti]])</f>
        <v>14465.26812659867</v>
      </c>
      <c r="I184" s="29">
        <f ca="1">IF(Splácení[[#This Row],[datum
platby]]="",0,Splácení[[#This Row],[počáteční
zůstatek]]-Splácení[[#This Row],[jistina]])</f>
        <v>1352598.7324825334</v>
      </c>
      <c r="J184" s="14">
        <f ca="1">IF(Splácení[[#This Row],[konečný
zůstatek]]&gt;0,PosledníŘádek-ROW(),0)</f>
        <v>179</v>
      </c>
    </row>
    <row r="185" spans="2:10" ht="15" customHeight="1" x14ac:dyDescent="0.3">
      <c r="B185" s="12">
        <f>ROWS($B$4:B185)</f>
        <v>182</v>
      </c>
      <c r="C185" s="13">
        <f ca="1">IF(ZadanéHodnoty,IF(Splácení[[#This Row],[Č.]]&lt;=DobaTrváníPůjčky,IF(ROW()-ROW(Splácení[[#Headers],[datum
platby]])=1,ZahájeníPůjčky,IF(I184&gt;0,EDATE(C184,1),"")),""),"")</f>
        <v>49126</v>
      </c>
      <c r="D185" s="29">
        <f ca="1">IF(ROW()-ROW(Splácení[[#Headers],[počáteční
zůstatek]])=1,VýšePůjčky,IF(Splácení[[#This Row],[datum
platby]]="",0,INDEX(Splácení[], ROW()-4,8)))</f>
        <v>1352598.7324825334</v>
      </c>
      <c r="E185" s="29">
        <f ca="1">IF(ZadanéHodnoty,IF(ROW()-ROW(Splácení[[#Headers],[úrok]])=1,-IPMT(ÚrokováSazba/12,1,DobaTrváníPůjčky-ROWS($C$4:C185)+1,Splácení[[#This Row],[počáteční
zůstatek]]),IFERROR(-IPMT(ÚrokováSazba/12,1,Splácení[[#This Row],[počet 
zbývajících]],D186),0)),0)</f>
        <v>5614.5755336429211</v>
      </c>
      <c r="F185" s="29">
        <f ca="1">IFERROR(IF(AND(ZadanéHodnoty,Splácení[[#This Row],[datum
platby]]&lt;&gt;""),-PPMT(ÚrokováSazba/12,1,DobaTrváníPůjčky-ROWS($C$4:C185)+1,Splácení[[#This Row],[počáteční
zůstatek]]),""),0)</f>
        <v>5100.6044082322314</v>
      </c>
      <c r="G185" s="29">
        <f ca="1">IF(Splácení[[#This Row],[datum
platby]]="",0,ČástkaDaněZNemovitosti)</f>
        <v>3750</v>
      </c>
      <c r="H185" s="29">
        <f ca="1">IF(Splácení[[#This Row],[datum
platby]]="",0,Splácení[[#This Row],[úrok]]+Splácení[[#This Row],[jistina]]+Splácení[[#This Row],[daň
z nemovitosti]])</f>
        <v>14465.179941875153</v>
      </c>
      <c r="I185" s="29">
        <f ca="1">IF(Splácení[[#This Row],[datum
platby]]="",0,Splácení[[#This Row],[počáteční
zůstatek]]-Splácení[[#This Row],[jistina]])</f>
        <v>1347498.1280743012</v>
      </c>
      <c r="J185" s="14">
        <f ca="1">IF(Splácení[[#This Row],[konečný
zůstatek]]&gt;0,PosledníŘádek-ROW(),0)</f>
        <v>178</v>
      </c>
    </row>
    <row r="186" spans="2:10" ht="15" customHeight="1" x14ac:dyDescent="0.3">
      <c r="B186" s="12">
        <f>ROWS($B$4:B186)</f>
        <v>183</v>
      </c>
      <c r="C186" s="13">
        <f ca="1">IF(ZadanéHodnoty,IF(Splácení[[#This Row],[Č.]]&lt;=DobaTrváníPůjčky,IF(ROW()-ROW(Splácení[[#Headers],[datum
platby]])=1,ZahájeníPůjčky,IF(I185&gt;0,EDATE(C185,1),"")),""),"")</f>
        <v>49157</v>
      </c>
      <c r="D186" s="29">
        <f ca="1">IF(ROW()-ROW(Splácení[[#Headers],[počáteční
zůstatek]])=1,VýšePůjčky,IF(Splácení[[#This Row],[datum
platby]]="",0,INDEX(Splácení[], ROW()-4,8)))</f>
        <v>1347498.1280743012</v>
      </c>
      <c r="E186" s="29">
        <f ca="1">IF(ZadanéHodnoty,IF(ROW()-ROW(Splácení[[#Headers],[úrok]])=1,-IPMT(ÚrokováSazba/12,1,DobaTrváníPůjčky-ROWS($C$4:C186)+1,Splácení[[#This Row],[počáteční
zůstatek]]),IFERROR(-IPMT(ÚrokováSazba/12,1,Splácení[[#This Row],[počet 
zbývajících]],D187),0)),0)</f>
        <v>5593.2344631154228</v>
      </c>
      <c r="F186" s="29">
        <f ca="1">IFERROR(IF(AND(ZadanéHodnoty,Splácení[[#This Row],[datum
platby]]&lt;&gt;""),-PPMT(ÚrokováSazba/12,1,DobaTrváníPůjčky-ROWS($C$4:C186)+1,Splácení[[#This Row],[počáteční
zůstatek]]),""),0)</f>
        <v>5121.8569265998658</v>
      </c>
      <c r="G186" s="29">
        <f ca="1">IF(Splácení[[#This Row],[datum
platby]]="",0,ČástkaDaněZNemovitosti)</f>
        <v>3750</v>
      </c>
      <c r="H186" s="29">
        <f ca="1">IF(Splácení[[#This Row],[datum
platby]]="",0,Splácení[[#This Row],[úrok]]+Splácení[[#This Row],[jistina]]+Splácení[[#This Row],[daň
z nemovitosti]])</f>
        <v>14465.09138971529</v>
      </c>
      <c r="I186" s="29">
        <f ca="1">IF(Splácení[[#This Row],[datum
platby]]="",0,Splácení[[#This Row],[počáteční
zůstatek]]-Splácení[[#This Row],[jistina]])</f>
        <v>1342376.2711477014</v>
      </c>
      <c r="J186" s="14">
        <f ca="1">IF(Splácení[[#This Row],[konečný
zůstatek]]&gt;0,PosledníŘádek-ROW(),0)</f>
        <v>177</v>
      </c>
    </row>
    <row r="187" spans="2:10" ht="15" customHeight="1" x14ac:dyDescent="0.3">
      <c r="B187" s="12">
        <f>ROWS($B$4:B187)</f>
        <v>184</v>
      </c>
      <c r="C187" s="13">
        <f ca="1">IF(ZadanéHodnoty,IF(Splácení[[#This Row],[Č.]]&lt;=DobaTrváníPůjčky,IF(ROW()-ROW(Splácení[[#Headers],[datum
platby]])=1,ZahájeníPůjčky,IF(I186&gt;0,EDATE(C186,1),"")),""),"")</f>
        <v>49188</v>
      </c>
      <c r="D187" s="29">
        <f ca="1">IF(ROW()-ROW(Splácení[[#Headers],[počáteční
zůstatek]])=1,VýšePůjčky,IF(Splácení[[#This Row],[datum
platby]]="",0,INDEX(Splácení[], ROW()-4,8)))</f>
        <v>1342376.2711477014</v>
      </c>
      <c r="E187" s="29">
        <f ca="1">IF(ZadanéHodnoty,IF(ROW()-ROW(Splácení[[#Headers],[úrok]])=1,-IPMT(ÚrokováSazba/12,1,DobaTrváníPůjčky-ROWS($C$4:C187)+1,Splácení[[#This Row],[počáteční
zůstatek]]),IFERROR(-IPMT(ÚrokováSazba/12,1,Splácení[[#This Row],[počet 
zbývajících]],D188),0)),0)</f>
        <v>5571.8044714607249</v>
      </c>
      <c r="F187" s="29">
        <f ca="1">IFERROR(IF(AND(ZadanéHodnoty,Splácení[[#This Row],[datum
platby]]&lt;&gt;""),-PPMT(ÚrokováSazba/12,1,DobaTrváníPůjčky-ROWS($C$4:C187)+1,Splácení[[#This Row],[počáteční
zůstatek]]),""),0)</f>
        <v>5143.1979971273649</v>
      </c>
      <c r="G187" s="29">
        <f ca="1">IF(Splácení[[#This Row],[datum
platby]]="",0,ČástkaDaněZNemovitosti)</f>
        <v>3750</v>
      </c>
      <c r="H187" s="29">
        <f ca="1">IF(Splácení[[#This Row],[datum
platby]]="",0,Splácení[[#This Row],[úrok]]+Splácení[[#This Row],[jistina]]+Splácení[[#This Row],[daň
z nemovitosti]])</f>
        <v>14465.002468588089</v>
      </c>
      <c r="I187" s="29">
        <f ca="1">IF(Splácení[[#This Row],[datum
platby]]="",0,Splácení[[#This Row],[počáteční
zůstatek]]-Splácení[[#This Row],[jistina]])</f>
        <v>1337233.073150574</v>
      </c>
      <c r="J187" s="14">
        <f ca="1">IF(Splácení[[#This Row],[konečný
zůstatek]]&gt;0,PosledníŘádek-ROW(),0)</f>
        <v>176</v>
      </c>
    </row>
    <row r="188" spans="2:10" ht="15" customHeight="1" x14ac:dyDescent="0.3">
      <c r="B188" s="12">
        <f>ROWS($B$4:B188)</f>
        <v>185</v>
      </c>
      <c r="C188" s="13">
        <f ca="1">IF(ZadanéHodnoty,IF(Splácení[[#This Row],[Č.]]&lt;=DobaTrváníPůjčky,IF(ROW()-ROW(Splácení[[#Headers],[datum
platby]])=1,ZahájeníPůjčky,IF(I187&gt;0,EDATE(C187,1),"")),""),"")</f>
        <v>49218</v>
      </c>
      <c r="D188" s="29">
        <f ca="1">IF(ROW()-ROW(Splácení[[#Headers],[počáteční
zůstatek]])=1,VýšePůjčky,IF(Splácení[[#This Row],[datum
platby]]="",0,INDEX(Splácení[], ROW()-4,8)))</f>
        <v>1337233.073150574</v>
      </c>
      <c r="E188" s="29">
        <f ca="1">IF(ZadanéHodnoty,IF(ROW()-ROW(Splácení[[#Headers],[úrok]])=1,-IPMT(ÚrokováSazba/12,1,DobaTrváníPůjčky-ROWS($C$4:C188)+1,Splácení[[#This Row],[počáteční
zůstatek]]),IFERROR(-IPMT(ÚrokováSazba/12,1,Splácení[[#This Row],[počet 
zbývajících]],D189),0)),0)</f>
        <v>5550.2851881741335</v>
      </c>
      <c r="F188" s="29">
        <f ca="1">IFERROR(IF(AND(ZadanéHodnoty,Splácení[[#This Row],[datum
platby]]&lt;&gt;""),-PPMT(ÚrokováSazba/12,1,DobaTrváníPůjčky-ROWS($C$4:C188)+1,Splácení[[#This Row],[počáteční
zůstatek]]),""),0)</f>
        <v>5164.6279887820619</v>
      </c>
      <c r="G188" s="29">
        <f ca="1">IF(Splácení[[#This Row],[datum
platby]]="",0,ČástkaDaněZNemovitosti)</f>
        <v>3750</v>
      </c>
      <c r="H188" s="29">
        <f ca="1">IF(Splácení[[#This Row],[datum
platby]]="",0,Splácení[[#This Row],[úrok]]+Splácení[[#This Row],[jistina]]+Splácení[[#This Row],[daň
z nemovitosti]])</f>
        <v>14464.913176956195</v>
      </c>
      <c r="I188" s="29">
        <f ca="1">IF(Splácení[[#This Row],[datum
platby]]="",0,Splácení[[#This Row],[počáteční
zůstatek]]-Splácení[[#This Row],[jistina]])</f>
        <v>1332068.445161792</v>
      </c>
      <c r="J188" s="14">
        <f ca="1">IF(Splácení[[#This Row],[konečný
zůstatek]]&gt;0,PosledníŘádek-ROW(),0)</f>
        <v>175</v>
      </c>
    </row>
    <row r="189" spans="2:10" ht="15" customHeight="1" x14ac:dyDescent="0.3">
      <c r="B189" s="12">
        <f>ROWS($B$4:B189)</f>
        <v>186</v>
      </c>
      <c r="C189" s="13">
        <f ca="1">IF(ZadanéHodnoty,IF(Splácení[[#This Row],[Č.]]&lt;=DobaTrváníPůjčky,IF(ROW()-ROW(Splácení[[#Headers],[datum
platby]])=1,ZahájeníPůjčky,IF(I188&gt;0,EDATE(C188,1),"")),""),"")</f>
        <v>49249</v>
      </c>
      <c r="D189" s="29">
        <f ca="1">IF(ROW()-ROW(Splácení[[#Headers],[počáteční
zůstatek]])=1,VýšePůjčky,IF(Splácení[[#This Row],[datum
platby]]="",0,INDEX(Splácení[], ROW()-4,8)))</f>
        <v>1332068.445161792</v>
      </c>
      <c r="E189" s="29">
        <f ca="1">IF(ZadanéHodnoty,IF(ROW()-ROW(Splácení[[#Headers],[úrok]])=1,-IPMT(ÚrokováSazba/12,1,DobaTrváníPůjčky-ROWS($C$4:C189)+1,Splácení[[#This Row],[počáteční
zůstatek]]),IFERROR(-IPMT(ÚrokováSazba/12,1,Splácení[[#This Row],[počet 
zbývajících]],D190),0)),0)</f>
        <v>5528.6762412071812</v>
      </c>
      <c r="F189" s="29">
        <f ca="1">IFERROR(IF(AND(ZadanéHodnoty,Splácení[[#This Row],[datum
platby]]&lt;&gt;""),-PPMT(ÚrokováSazba/12,1,DobaTrváníPůjčky-ROWS($C$4:C189)+1,Splácení[[#This Row],[počáteční
zůstatek]]),""),0)</f>
        <v>5186.1472720686543</v>
      </c>
      <c r="G189" s="29">
        <f ca="1">IF(Splácení[[#This Row],[datum
platby]]="",0,ČástkaDaněZNemovitosti)</f>
        <v>3750</v>
      </c>
      <c r="H189" s="29">
        <f ca="1">IF(Splácení[[#This Row],[datum
platby]]="",0,Splácení[[#This Row],[úrok]]+Splácení[[#This Row],[jistina]]+Splácení[[#This Row],[daň
z nemovitosti]])</f>
        <v>14464.823513275835</v>
      </c>
      <c r="I189" s="29">
        <f ca="1">IF(Splácení[[#This Row],[datum
platby]]="",0,Splácení[[#This Row],[počáteční
zůstatek]]-Splácení[[#This Row],[jistina]])</f>
        <v>1326882.2978897234</v>
      </c>
      <c r="J189" s="14">
        <f ca="1">IF(Splácení[[#This Row],[konečný
zůstatek]]&gt;0,PosledníŘádek-ROW(),0)</f>
        <v>174</v>
      </c>
    </row>
    <row r="190" spans="2:10" ht="15" customHeight="1" x14ac:dyDescent="0.3">
      <c r="B190" s="12">
        <f>ROWS($B$4:B190)</f>
        <v>187</v>
      </c>
      <c r="C190" s="13">
        <f ca="1">IF(ZadanéHodnoty,IF(Splácení[[#This Row],[Č.]]&lt;=DobaTrváníPůjčky,IF(ROW()-ROW(Splácení[[#Headers],[datum
platby]])=1,ZahájeníPůjčky,IF(I189&gt;0,EDATE(C189,1),"")),""),"")</f>
        <v>49279</v>
      </c>
      <c r="D190" s="29">
        <f ca="1">IF(ROW()-ROW(Splácení[[#Headers],[počáteční
zůstatek]])=1,VýšePůjčky,IF(Splácení[[#This Row],[datum
platby]]="",0,INDEX(Splácení[], ROW()-4,8)))</f>
        <v>1326882.2978897234</v>
      </c>
      <c r="E190" s="29">
        <f ca="1">IF(ZadanéHodnoty,IF(ROW()-ROW(Splácení[[#Headers],[úrok]])=1,-IPMT(ÚrokováSazba/12,1,DobaTrváníPůjčky-ROWS($C$4:C190)+1,Splácení[[#This Row],[počáteční
zůstatek]]),IFERROR(-IPMT(ÚrokováSazba/12,1,Splácení[[#This Row],[počet 
zbývajících]],D191),0)),0)</f>
        <v>5506.9772569611987</v>
      </c>
      <c r="F190" s="29">
        <f ca="1">IFERROR(IF(AND(ZadanéHodnoty,Splácení[[#This Row],[datum
platby]]&lt;&gt;""),-PPMT(ÚrokováSazba/12,1,DobaTrváníPůjčky-ROWS($C$4:C190)+1,Splácení[[#This Row],[počáteční
zůstatek]]),""),0)</f>
        <v>5207.7562190356084</v>
      </c>
      <c r="G190" s="29">
        <f ca="1">IF(Splácení[[#This Row],[datum
platby]]="",0,ČástkaDaněZNemovitosti)</f>
        <v>3750</v>
      </c>
      <c r="H190" s="29">
        <f ca="1">IF(Splácení[[#This Row],[datum
platby]]="",0,Splácení[[#This Row],[úrok]]+Splácení[[#This Row],[jistina]]+Splácení[[#This Row],[daň
z nemovitosti]])</f>
        <v>14464.733475996807</v>
      </c>
      <c r="I190" s="29">
        <f ca="1">IF(Splácení[[#This Row],[datum
platby]]="",0,Splácení[[#This Row],[počáteční
zůstatek]]-Splácení[[#This Row],[jistina]])</f>
        <v>1321674.5416706877</v>
      </c>
      <c r="J190" s="14">
        <f ca="1">IF(Splácení[[#This Row],[konečný
zůstatek]]&gt;0,PosledníŘádek-ROW(),0)</f>
        <v>173</v>
      </c>
    </row>
    <row r="191" spans="2:10" ht="15" customHeight="1" x14ac:dyDescent="0.3">
      <c r="B191" s="12">
        <f>ROWS($B$4:B191)</f>
        <v>188</v>
      </c>
      <c r="C191" s="13">
        <f ca="1">IF(ZadanéHodnoty,IF(Splácení[[#This Row],[Č.]]&lt;=DobaTrváníPůjčky,IF(ROW()-ROW(Splácení[[#Headers],[datum
platby]])=1,ZahájeníPůjčky,IF(I190&gt;0,EDATE(C190,1),"")),""),"")</f>
        <v>49310</v>
      </c>
      <c r="D191" s="29">
        <f ca="1">IF(ROW()-ROW(Splácení[[#Headers],[počáteční
zůstatek]])=1,VýšePůjčky,IF(Splácení[[#This Row],[datum
platby]]="",0,INDEX(Splácení[], ROW()-4,8)))</f>
        <v>1321674.5416706877</v>
      </c>
      <c r="E191" s="29">
        <f ca="1">IF(ZadanéHodnoty,IF(ROW()-ROW(Splácení[[#Headers],[úrok]])=1,-IPMT(ÚrokováSazba/12,1,DobaTrváníPůjčky-ROWS($C$4:C191)+1,Splácení[[#This Row],[počáteční
zůstatek]]),IFERROR(-IPMT(ÚrokováSazba/12,1,Splácení[[#This Row],[počet 
zbývajících]],D192),0)),0)</f>
        <v>5485.1878602808592</v>
      </c>
      <c r="F191" s="29">
        <f ca="1">IFERROR(IF(AND(ZadanéHodnoty,Splácení[[#This Row],[datum
platby]]&lt;&gt;""),-PPMT(ÚrokováSazba/12,1,DobaTrváníPůjčky-ROWS($C$4:C191)+1,Splácení[[#This Row],[počáteční
zůstatek]]),""),0)</f>
        <v>5229.4552032815882</v>
      </c>
      <c r="G191" s="29">
        <f ca="1">IF(Splácení[[#This Row],[datum
platby]]="",0,ČástkaDaněZNemovitosti)</f>
        <v>3750</v>
      </c>
      <c r="H191" s="29">
        <f ca="1">IF(Splácení[[#This Row],[datum
platby]]="",0,Splácení[[#This Row],[úrok]]+Splácení[[#This Row],[jistina]]+Splácení[[#This Row],[daň
z nemovitosti]])</f>
        <v>14464.643063562447</v>
      </c>
      <c r="I191" s="29">
        <f ca="1">IF(Splácení[[#This Row],[datum
platby]]="",0,Splácení[[#This Row],[počáteční
zůstatek]]-Splácení[[#This Row],[jistina]])</f>
        <v>1316445.0864674062</v>
      </c>
      <c r="J191" s="14">
        <f ca="1">IF(Splácení[[#This Row],[konečný
zůstatek]]&gt;0,PosledníŘádek-ROW(),0)</f>
        <v>172</v>
      </c>
    </row>
    <row r="192" spans="2:10" ht="15" customHeight="1" x14ac:dyDescent="0.3">
      <c r="B192" s="12">
        <f>ROWS($B$4:B192)</f>
        <v>189</v>
      </c>
      <c r="C192" s="13">
        <f ca="1">IF(ZadanéHodnoty,IF(Splácení[[#This Row],[Č.]]&lt;=DobaTrváníPůjčky,IF(ROW()-ROW(Splácení[[#Headers],[datum
platby]])=1,ZahájeníPůjčky,IF(I191&gt;0,EDATE(C191,1),"")),""),"")</f>
        <v>49341</v>
      </c>
      <c r="D192" s="29">
        <f ca="1">IF(ROW()-ROW(Splácení[[#Headers],[počáteční
zůstatek]])=1,VýšePůjčky,IF(Splácení[[#This Row],[datum
platby]]="",0,INDEX(Splácení[], ROW()-4,8)))</f>
        <v>1316445.0864674062</v>
      </c>
      <c r="E192" s="29">
        <f ca="1">IF(ZadanéHodnoty,IF(ROW()-ROW(Splácení[[#Headers],[úrok]])=1,-IPMT(ÚrokováSazba/12,1,DobaTrváníPůjčky-ROWS($C$4:C192)+1,Splácení[[#This Row],[počáteční
zůstatek]]),IFERROR(-IPMT(ÚrokováSazba/12,1,Splácení[[#This Row],[počet 
zbývajících]],D193),0)),0)</f>
        <v>5463.3076744476857</v>
      </c>
      <c r="F192" s="29">
        <f ca="1">IFERROR(IF(AND(ZadanéHodnoty,Splácení[[#This Row],[datum
platby]]&lt;&gt;""),-PPMT(ÚrokováSazba/12,1,DobaTrváníPůjčky-ROWS($C$4:C192)+1,Splácení[[#This Row],[počáteční
zůstatek]]),""),0)</f>
        <v>5251.2445999619285</v>
      </c>
      <c r="G192" s="29">
        <f ca="1">IF(Splácení[[#This Row],[datum
platby]]="",0,ČástkaDaněZNemovitosti)</f>
        <v>3750</v>
      </c>
      <c r="H192" s="29">
        <f ca="1">IF(Splácení[[#This Row],[datum
platby]]="",0,Splácení[[#This Row],[úrok]]+Splácení[[#This Row],[jistina]]+Splácení[[#This Row],[daň
z nemovitosti]])</f>
        <v>14464.552274409614</v>
      </c>
      <c r="I192" s="29">
        <f ca="1">IF(Splácení[[#This Row],[datum
platby]]="",0,Splácení[[#This Row],[počáteční
zůstatek]]-Splácení[[#This Row],[jistina]])</f>
        <v>1311193.8418674443</v>
      </c>
      <c r="J192" s="14">
        <f ca="1">IF(Splácení[[#This Row],[konečný
zůstatek]]&gt;0,PosledníŘádek-ROW(),0)</f>
        <v>171</v>
      </c>
    </row>
    <row r="193" spans="2:10" ht="15" customHeight="1" x14ac:dyDescent="0.3">
      <c r="B193" s="12">
        <f>ROWS($B$4:B193)</f>
        <v>190</v>
      </c>
      <c r="C193" s="13">
        <f ca="1">IF(ZadanéHodnoty,IF(Splácení[[#This Row],[Č.]]&lt;=DobaTrváníPůjčky,IF(ROW()-ROW(Splácení[[#Headers],[datum
platby]])=1,ZahájeníPůjčky,IF(I192&gt;0,EDATE(C192,1),"")),""),"")</f>
        <v>49369</v>
      </c>
      <c r="D193" s="29">
        <f ca="1">IF(ROW()-ROW(Splácení[[#Headers],[počáteční
zůstatek]])=1,VýšePůjčky,IF(Splácení[[#This Row],[datum
platby]]="",0,INDEX(Splácení[], ROW()-4,8)))</f>
        <v>1311193.8418674443</v>
      </c>
      <c r="E193" s="29">
        <f ca="1">IF(ZadanéHodnoty,IF(ROW()-ROW(Splácení[[#Headers],[úrok]])=1,-IPMT(ÚrokováSazba/12,1,DobaTrváníPůjčky-ROWS($C$4:C193)+1,Splácení[[#This Row],[počáteční
zůstatek]]),IFERROR(-IPMT(ÚrokováSazba/12,1,Splácení[[#This Row],[počet 
zbývajících]],D194),0)),0)</f>
        <v>5441.3363211735386</v>
      </c>
      <c r="F193" s="29">
        <f ca="1">IFERROR(IF(AND(ZadanéHodnoty,Splácení[[#This Row],[datum
platby]]&lt;&gt;""),-PPMT(ÚrokováSazba/12,1,DobaTrváníPůjčky-ROWS($C$4:C193)+1,Splácení[[#This Row],[počáteční
zůstatek]]),""),0)</f>
        <v>5273.1247857951048</v>
      </c>
      <c r="G193" s="29">
        <f ca="1">IF(Splácení[[#This Row],[datum
platby]]="",0,ČástkaDaněZNemovitosti)</f>
        <v>3750</v>
      </c>
      <c r="H193" s="29">
        <f ca="1">IF(Splácení[[#This Row],[datum
platby]]="",0,Splácení[[#This Row],[úrok]]+Splácení[[#This Row],[jistina]]+Splácení[[#This Row],[daň
z nemovitosti]])</f>
        <v>14464.461106968643</v>
      </c>
      <c r="I193" s="29">
        <f ca="1">IF(Splácení[[#This Row],[datum
platby]]="",0,Splácení[[#This Row],[počáteční
zůstatek]]-Splácení[[#This Row],[jistina]])</f>
        <v>1305920.7170816492</v>
      </c>
      <c r="J193" s="14">
        <f ca="1">IF(Splácení[[#This Row],[konečný
zůstatek]]&gt;0,PosledníŘádek-ROW(),0)</f>
        <v>170</v>
      </c>
    </row>
    <row r="194" spans="2:10" ht="15" customHeight="1" x14ac:dyDescent="0.3">
      <c r="B194" s="12">
        <f>ROWS($B$4:B194)</f>
        <v>191</v>
      </c>
      <c r="C194" s="13">
        <f ca="1">IF(ZadanéHodnoty,IF(Splácení[[#This Row],[Č.]]&lt;=DobaTrváníPůjčky,IF(ROW()-ROW(Splácení[[#Headers],[datum
platby]])=1,ZahájeníPůjčky,IF(I193&gt;0,EDATE(C193,1),"")),""),"")</f>
        <v>49400</v>
      </c>
      <c r="D194" s="29">
        <f ca="1">IF(ROW()-ROW(Splácení[[#Headers],[počáteční
zůstatek]])=1,VýšePůjčky,IF(Splácení[[#This Row],[datum
platby]]="",0,INDEX(Splácení[], ROW()-4,8)))</f>
        <v>1305920.7170816492</v>
      </c>
      <c r="E194" s="29">
        <f ca="1">IF(ZadanéHodnoty,IF(ROW()-ROW(Splácení[[#Headers],[úrok]])=1,-IPMT(ÚrokováSazba/12,1,DobaTrváníPůjčky-ROWS($C$4:C194)+1,Splácení[[#This Row],[počáteční
zůstatek]]),IFERROR(-IPMT(ÚrokováSazba/12,1,Splácení[[#This Row],[počet 
zbývajících]],D195),0)),0)</f>
        <v>5419.2734205940833</v>
      </c>
      <c r="F194" s="29">
        <f ca="1">IFERROR(IF(AND(ZadanéHodnoty,Splácení[[#This Row],[datum
platby]]&lt;&gt;""),-PPMT(ÚrokováSazba/12,1,DobaTrváníPůjčky-ROWS($C$4:C194)+1,Splácení[[#This Row],[počáteční
zůstatek]]),""),0)</f>
        <v>5295.0961390692519</v>
      </c>
      <c r="G194" s="29">
        <f ca="1">IF(Splácení[[#This Row],[datum
platby]]="",0,ČástkaDaněZNemovitosti)</f>
        <v>3750</v>
      </c>
      <c r="H194" s="29">
        <f ca="1">IF(Splácení[[#This Row],[datum
platby]]="",0,Splácení[[#This Row],[úrok]]+Splácení[[#This Row],[jistina]]+Splácení[[#This Row],[daň
z nemovitosti]])</f>
        <v>14464.369559663335</v>
      </c>
      <c r="I194" s="29">
        <f ca="1">IF(Splácení[[#This Row],[datum
platby]]="",0,Splácení[[#This Row],[počáteční
zůstatek]]-Splácení[[#This Row],[jistina]])</f>
        <v>1300625.62094258</v>
      </c>
      <c r="J194" s="14">
        <f ca="1">IF(Splácení[[#This Row],[konečný
zůstatek]]&gt;0,PosledníŘádek-ROW(),0)</f>
        <v>169</v>
      </c>
    </row>
    <row r="195" spans="2:10" ht="15" customHeight="1" x14ac:dyDescent="0.3">
      <c r="B195" s="12">
        <f>ROWS($B$4:B195)</f>
        <v>192</v>
      </c>
      <c r="C195" s="13">
        <f ca="1">IF(ZadanéHodnoty,IF(Splácení[[#This Row],[Č.]]&lt;=DobaTrváníPůjčky,IF(ROW()-ROW(Splácení[[#Headers],[datum
platby]])=1,ZahájeníPůjčky,IF(I194&gt;0,EDATE(C194,1),"")),""),"")</f>
        <v>49430</v>
      </c>
      <c r="D195" s="29">
        <f ca="1">IF(ROW()-ROW(Splácení[[#Headers],[počáteční
zůstatek]])=1,VýšePůjčky,IF(Splácení[[#This Row],[datum
platby]]="",0,INDEX(Splácení[], ROW()-4,8)))</f>
        <v>1300625.62094258</v>
      </c>
      <c r="E195" s="29">
        <f ca="1">IF(ZadanéHodnoty,IF(ROW()-ROW(Splácení[[#Headers],[úrok]])=1,-IPMT(ÚrokováSazba/12,1,DobaTrváníPůjčky-ROWS($C$4:C195)+1,Splácení[[#This Row],[počáteční
zůstatek]]),IFERROR(-IPMT(ÚrokováSazba/12,1,Splácení[[#This Row],[počet 
zbývajících]],D196),0)),0)</f>
        <v>5397.1185912622141</v>
      </c>
      <c r="F195" s="29">
        <f ca="1">IFERROR(IF(AND(ZadanéHodnoty,Splácení[[#This Row],[datum
platby]]&lt;&gt;""),-PPMT(ÚrokováSazba/12,1,DobaTrváníPůjčky-ROWS($C$4:C195)+1,Splácení[[#This Row],[počáteční
zůstatek]]),""),0)</f>
        <v>5317.1590396487063</v>
      </c>
      <c r="G195" s="29">
        <f ca="1">IF(Splácení[[#This Row],[datum
platby]]="",0,ČástkaDaněZNemovitosti)</f>
        <v>3750</v>
      </c>
      <c r="H195" s="29">
        <f ca="1">IF(Splácení[[#This Row],[datum
platby]]="",0,Splácení[[#This Row],[úrok]]+Splácení[[#This Row],[jistina]]+Splácení[[#This Row],[daň
z nemovitosti]])</f>
        <v>14464.277630910921</v>
      </c>
      <c r="I195" s="29">
        <f ca="1">IF(Splácení[[#This Row],[datum
platby]]="",0,Splácení[[#This Row],[počáteční
zůstatek]]-Splácení[[#This Row],[jistina]])</f>
        <v>1295308.4619029313</v>
      </c>
      <c r="J195" s="14">
        <f ca="1">IF(Splácení[[#This Row],[konečný
zůstatek]]&gt;0,PosledníŘádek-ROW(),0)</f>
        <v>168</v>
      </c>
    </row>
    <row r="196" spans="2:10" ht="15" customHeight="1" x14ac:dyDescent="0.3">
      <c r="B196" s="12">
        <f>ROWS($B$4:B196)</f>
        <v>193</v>
      </c>
      <c r="C196" s="13">
        <f ca="1">IF(ZadanéHodnoty,IF(Splácení[[#This Row],[Č.]]&lt;=DobaTrváníPůjčky,IF(ROW()-ROW(Splácení[[#Headers],[datum
platby]])=1,ZahájeníPůjčky,IF(I195&gt;0,EDATE(C195,1),"")),""),"")</f>
        <v>49461</v>
      </c>
      <c r="D196" s="29">
        <f ca="1">IF(ROW()-ROW(Splácení[[#Headers],[počáteční
zůstatek]])=1,VýšePůjčky,IF(Splácení[[#This Row],[datum
platby]]="",0,INDEX(Splácení[], ROW()-4,8)))</f>
        <v>1295308.4619029313</v>
      </c>
      <c r="E196" s="29">
        <f ca="1">IF(ZadanéHodnoty,IF(ROW()-ROW(Splácení[[#Headers],[úrok]])=1,-IPMT(ÚrokováSazba/12,1,DobaTrváníPůjčky-ROWS($C$4:C196)+1,Splácení[[#This Row],[počáteční
zůstatek]]),IFERROR(-IPMT(ÚrokováSazba/12,1,Splácení[[#This Row],[počet 
zbývajících]],D197),0)),0)</f>
        <v>5374.8714501414615</v>
      </c>
      <c r="F196" s="29">
        <f ca="1">IFERROR(IF(AND(ZadanéHodnoty,Splácení[[#This Row],[datum
platby]]&lt;&gt;""),-PPMT(ÚrokováSazba/12,1,DobaTrváníPůjčky-ROWS($C$4:C196)+1,Splácení[[#This Row],[počáteční
zůstatek]]),""),0)</f>
        <v>5339.3138689805764</v>
      </c>
      <c r="G196" s="29">
        <f ca="1">IF(Splácení[[#This Row],[datum
platby]]="",0,ČástkaDaněZNemovitosti)</f>
        <v>3750</v>
      </c>
      <c r="H196" s="29">
        <f ca="1">IF(Splácení[[#This Row],[datum
platby]]="",0,Splácení[[#This Row],[úrok]]+Splácení[[#This Row],[jistina]]+Splácení[[#This Row],[daň
z nemovitosti]])</f>
        <v>14464.185319122038</v>
      </c>
      <c r="I196" s="29">
        <f ca="1">IF(Splácení[[#This Row],[datum
platby]]="",0,Splácení[[#This Row],[počáteční
zůstatek]]-Splácení[[#This Row],[jistina]])</f>
        <v>1289969.1480339507</v>
      </c>
      <c r="J196" s="14">
        <f ca="1">IF(Splácení[[#This Row],[konečný
zůstatek]]&gt;0,PosledníŘádek-ROW(),0)</f>
        <v>167</v>
      </c>
    </row>
    <row r="197" spans="2:10" ht="15" customHeight="1" x14ac:dyDescent="0.3">
      <c r="B197" s="12">
        <f>ROWS($B$4:B197)</f>
        <v>194</v>
      </c>
      <c r="C197" s="13">
        <f ca="1">IF(ZadanéHodnoty,IF(Splácení[[#This Row],[Č.]]&lt;=DobaTrváníPůjčky,IF(ROW()-ROW(Splácení[[#Headers],[datum
platby]])=1,ZahájeníPůjčky,IF(I196&gt;0,EDATE(C196,1),"")),""),"")</f>
        <v>49491</v>
      </c>
      <c r="D197" s="29">
        <f ca="1">IF(ROW()-ROW(Splácení[[#Headers],[počáteční
zůstatek]])=1,VýšePůjčky,IF(Splácení[[#This Row],[datum
platby]]="",0,INDEX(Splácení[], ROW()-4,8)))</f>
        <v>1289969.1480339507</v>
      </c>
      <c r="E197" s="29">
        <f ca="1">IF(ZadanéHodnoty,IF(ROW()-ROW(Splácení[[#Headers],[úrok]])=1,-IPMT(ÚrokováSazba/12,1,DobaTrváníPůjčky-ROWS($C$4:C197)+1,Splácení[[#This Row],[počáteční
zůstatek]]),IFERROR(-IPMT(ÚrokováSazba/12,1,Splácení[[#This Row],[počet 
zbývajících]],D198),0)),0)</f>
        <v>5352.5316125993722</v>
      </c>
      <c r="F197" s="29">
        <f ca="1">IFERROR(IF(AND(ZadanéHodnoty,Splácení[[#This Row],[datum
platby]]&lt;&gt;""),-PPMT(ÚrokováSazba/12,1,DobaTrváníPůjčky-ROWS($C$4:C197)+1,Splácení[[#This Row],[počáteční
zůstatek]]),""),0)</f>
        <v>5361.5610101013272</v>
      </c>
      <c r="G197" s="29">
        <f ca="1">IF(Splácení[[#This Row],[datum
platby]]="",0,ČástkaDaněZNemovitosti)</f>
        <v>3750</v>
      </c>
      <c r="H197" s="29">
        <f ca="1">IF(Splácení[[#This Row],[datum
platby]]="",0,Splácení[[#This Row],[úrok]]+Splácení[[#This Row],[jistina]]+Splácení[[#This Row],[daň
z nemovitosti]])</f>
        <v>14464.0926227007</v>
      </c>
      <c r="I197" s="29">
        <f ca="1">IF(Splácení[[#This Row],[datum
platby]]="",0,Splácení[[#This Row],[počáteční
zůstatek]]-Splácení[[#This Row],[jistina]])</f>
        <v>1284607.5870238494</v>
      </c>
      <c r="J197" s="14">
        <f ca="1">IF(Splácení[[#This Row],[konečný
zůstatek]]&gt;0,PosledníŘádek-ROW(),0)</f>
        <v>166</v>
      </c>
    </row>
    <row r="198" spans="2:10" ht="15" customHeight="1" x14ac:dyDescent="0.3">
      <c r="B198" s="12">
        <f>ROWS($B$4:B198)</f>
        <v>195</v>
      </c>
      <c r="C198" s="13">
        <f ca="1">IF(ZadanéHodnoty,IF(Splácení[[#This Row],[Č.]]&lt;=DobaTrváníPůjčky,IF(ROW()-ROW(Splácení[[#Headers],[datum
platby]])=1,ZahájeníPůjčky,IF(I197&gt;0,EDATE(C197,1),"")),""),"")</f>
        <v>49522</v>
      </c>
      <c r="D198" s="29">
        <f ca="1">IF(ROW()-ROW(Splácení[[#Headers],[počáteční
zůstatek]])=1,VýšePůjčky,IF(Splácení[[#This Row],[datum
platby]]="",0,INDEX(Splácení[], ROW()-4,8)))</f>
        <v>1284607.5870238494</v>
      </c>
      <c r="E198" s="29">
        <f ca="1">IF(ZadanéHodnoty,IF(ROW()-ROW(Splácení[[#Headers],[úrok]])=1,-IPMT(ÚrokováSazba/12,1,DobaTrváníPůjčky-ROWS($C$4:C198)+1,Splácení[[#This Row],[počáteční
zůstatek]]),IFERROR(-IPMT(ÚrokováSazba/12,1,Splácení[[#This Row],[počet 
zbývajících]],D199),0)),0)</f>
        <v>5330.0986924008585</v>
      </c>
      <c r="F198" s="29">
        <f ca="1">IFERROR(IF(AND(ZadanéHodnoty,Splácení[[#This Row],[datum
platby]]&lt;&gt;""),-PPMT(ÚrokováSazba/12,1,DobaTrváníPůjčky-ROWS($C$4:C198)+1,Splácení[[#This Row],[počáteční
zůstatek]]),""),0)</f>
        <v>5383.9008476434155</v>
      </c>
      <c r="G198" s="29">
        <f ca="1">IF(Splácení[[#This Row],[datum
platby]]="",0,ČástkaDaněZNemovitosti)</f>
        <v>3750</v>
      </c>
      <c r="H198" s="29">
        <f ca="1">IF(Splácení[[#This Row],[datum
platby]]="",0,Splácení[[#This Row],[úrok]]+Splácení[[#This Row],[jistina]]+Splácení[[#This Row],[daň
z nemovitosti]])</f>
        <v>14463.999540044275</v>
      </c>
      <c r="I198" s="29">
        <f ca="1">IF(Splácení[[#This Row],[datum
platby]]="",0,Splácení[[#This Row],[počáteční
zůstatek]]-Splácení[[#This Row],[jistina]])</f>
        <v>1279223.686176206</v>
      </c>
      <c r="J198" s="14">
        <f ca="1">IF(Splácení[[#This Row],[konečný
zůstatek]]&gt;0,PosledníŘádek-ROW(),0)</f>
        <v>165</v>
      </c>
    </row>
    <row r="199" spans="2:10" ht="15" customHeight="1" x14ac:dyDescent="0.3">
      <c r="B199" s="12">
        <f>ROWS($B$4:B199)</f>
        <v>196</v>
      </c>
      <c r="C199" s="13">
        <f ca="1">IF(ZadanéHodnoty,IF(Splácení[[#This Row],[Č.]]&lt;=DobaTrváníPůjčky,IF(ROW()-ROW(Splácení[[#Headers],[datum
platby]])=1,ZahájeníPůjčky,IF(I198&gt;0,EDATE(C198,1),"")),""),"")</f>
        <v>49553</v>
      </c>
      <c r="D199" s="29">
        <f ca="1">IF(ROW()-ROW(Splácení[[#Headers],[počáteční
zůstatek]])=1,VýšePůjčky,IF(Splácení[[#This Row],[datum
platby]]="",0,INDEX(Splácení[], ROW()-4,8)))</f>
        <v>1279223.686176206</v>
      </c>
      <c r="E199" s="29">
        <f ca="1">IF(ZadanéHodnoty,IF(ROW()-ROW(Splácení[[#Headers],[úrok]])=1,-IPMT(ÚrokováSazba/12,1,DobaTrváníPůjčky-ROWS($C$4:C199)+1,Splácení[[#This Row],[počáteční
zůstatek]]),IFERROR(-IPMT(ÚrokováSazba/12,1,Splácení[[#This Row],[počet 
zbývajících]],D200),0)),0)</f>
        <v>5307.5723017015162</v>
      </c>
      <c r="F199" s="29">
        <f ca="1">IFERROR(IF(AND(ZadanéHodnoty,Splácení[[#This Row],[datum
platby]]&lt;&gt;""),-PPMT(ÚrokováSazba/12,1,DobaTrváníPůjčky-ROWS($C$4:C199)+1,Splácení[[#This Row],[počáteční
zůstatek]]),""),0)</f>
        <v>5406.3337678419321</v>
      </c>
      <c r="G199" s="29">
        <f ca="1">IF(Splácení[[#This Row],[datum
platby]]="",0,ČástkaDaněZNemovitosti)</f>
        <v>3750</v>
      </c>
      <c r="H199" s="29">
        <f ca="1">IF(Splácení[[#This Row],[datum
platby]]="",0,Splácení[[#This Row],[úrok]]+Splácení[[#This Row],[jistina]]+Splácení[[#This Row],[daň
z nemovitosti]])</f>
        <v>14463.906069543449</v>
      </c>
      <c r="I199" s="29">
        <f ca="1">IF(Splácení[[#This Row],[datum
platby]]="",0,Splácení[[#This Row],[počáteční
zůstatek]]-Splácení[[#This Row],[jistina]])</f>
        <v>1273817.3524083639</v>
      </c>
      <c r="J199" s="14">
        <f ca="1">IF(Splácení[[#This Row],[konečný
zůstatek]]&gt;0,PosledníŘádek-ROW(),0)</f>
        <v>164</v>
      </c>
    </row>
    <row r="200" spans="2:10" ht="15" customHeight="1" x14ac:dyDescent="0.3">
      <c r="B200" s="12">
        <f>ROWS($B$4:B200)</f>
        <v>197</v>
      </c>
      <c r="C200" s="13">
        <f ca="1">IF(ZadanéHodnoty,IF(Splácení[[#This Row],[Č.]]&lt;=DobaTrváníPůjčky,IF(ROW()-ROW(Splácení[[#Headers],[datum
platby]])=1,ZahájeníPůjčky,IF(I199&gt;0,EDATE(C199,1),"")),""),"")</f>
        <v>49583</v>
      </c>
      <c r="D200" s="29">
        <f ca="1">IF(ROW()-ROW(Splácení[[#Headers],[počáteční
zůstatek]])=1,VýšePůjčky,IF(Splácení[[#This Row],[datum
platby]]="",0,INDEX(Splácení[], ROW()-4,8)))</f>
        <v>1273817.3524083639</v>
      </c>
      <c r="E200" s="29">
        <f ca="1">IF(ZadanéHodnoty,IF(ROW()-ROW(Splácení[[#Headers],[úrok]])=1,-IPMT(ÚrokováSazba/12,1,DobaTrváníPůjčky-ROWS($C$4:C200)+1,Splácení[[#This Row],[počáteční
zůstatek]]),IFERROR(-IPMT(ÚrokováSazba/12,1,Splácení[[#This Row],[počet 
zbývajících]],D201),0)),0)</f>
        <v>5284.9520510409275</v>
      </c>
      <c r="F200" s="29">
        <f ca="1">IFERROR(IF(AND(ZadanéHodnoty,Splácení[[#This Row],[datum
platby]]&lt;&gt;""),-PPMT(ÚrokováSazba/12,1,DobaTrváníPůjčky-ROWS($C$4:C200)+1,Splácení[[#This Row],[počáteční
zůstatek]]),""),0)</f>
        <v>5428.8601585412716</v>
      </c>
      <c r="G200" s="29">
        <f ca="1">IF(Splácení[[#This Row],[datum
platby]]="",0,ČástkaDaněZNemovitosti)</f>
        <v>3750</v>
      </c>
      <c r="H200" s="29">
        <f ca="1">IF(Splácení[[#This Row],[datum
platby]]="",0,Splácení[[#This Row],[úrok]]+Splácení[[#This Row],[jistina]]+Splácení[[#This Row],[daň
z nemovitosti]])</f>
        <v>14463.8122095822</v>
      </c>
      <c r="I200" s="29">
        <f ca="1">IF(Splácení[[#This Row],[datum
platby]]="",0,Splácení[[#This Row],[počáteční
zůstatek]]-Splácení[[#This Row],[jistina]])</f>
        <v>1268388.4922498227</v>
      </c>
      <c r="J200" s="14">
        <f ca="1">IF(Splácení[[#This Row],[konečný
zůstatek]]&gt;0,PosledníŘádek-ROW(),0)</f>
        <v>163</v>
      </c>
    </row>
    <row r="201" spans="2:10" ht="15" customHeight="1" x14ac:dyDescent="0.3">
      <c r="B201" s="12">
        <f>ROWS($B$4:B201)</f>
        <v>198</v>
      </c>
      <c r="C201" s="13">
        <f ca="1">IF(ZadanéHodnoty,IF(Splácení[[#This Row],[Č.]]&lt;=DobaTrváníPůjčky,IF(ROW()-ROW(Splácení[[#Headers],[datum
platby]])=1,ZahájeníPůjčky,IF(I200&gt;0,EDATE(C200,1),"")),""),"")</f>
        <v>49614</v>
      </c>
      <c r="D201" s="29">
        <f ca="1">IF(ROW()-ROW(Splácení[[#Headers],[počáteční
zůstatek]])=1,VýšePůjčky,IF(Splácení[[#This Row],[datum
platby]]="",0,INDEX(Splácení[], ROW()-4,8)))</f>
        <v>1268388.4922498227</v>
      </c>
      <c r="E201" s="29">
        <f ca="1">IF(ZadanéHodnoty,IF(ROW()-ROW(Splácení[[#Headers],[úrok]])=1,-IPMT(ÚrokováSazba/12,1,DobaTrváníPůjčky-ROWS($C$4:C201)+1,Splácení[[#This Row],[počáteční
zůstatek]]),IFERROR(-IPMT(ÚrokováSazba/12,1,Splácení[[#This Row],[počet 
zbývajících]],D202),0)),0)</f>
        <v>5262.2375493359195</v>
      </c>
      <c r="F201" s="29">
        <f ca="1">IFERROR(IF(AND(ZadanéHodnoty,Splácení[[#This Row],[datum
platby]]&lt;&gt;""),-PPMT(ÚrokováSazba/12,1,DobaTrváníPůjčky-ROWS($C$4:C201)+1,Splácení[[#This Row],[počáteční
zůstatek]]),""),0)</f>
        <v>5451.4804092018603</v>
      </c>
      <c r="G201" s="29">
        <f ca="1">IF(Splácení[[#This Row],[datum
platby]]="",0,ČástkaDaněZNemovitosti)</f>
        <v>3750</v>
      </c>
      <c r="H201" s="29">
        <f ca="1">IF(Splácení[[#This Row],[datum
platby]]="",0,Splácení[[#This Row],[úrok]]+Splácení[[#This Row],[jistina]]+Splácení[[#This Row],[daň
z nemovitosti]])</f>
        <v>14463.71795853778</v>
      </c>
      <c r="I201" s="29">
        <f ca="1">IF(Splácení[[#This Row],[datum
platby]]="",0,Splácení[[#This Row],[počáteční
zůstatek]]-Splácení[[#This Row],[jistina]])</f>
        <v>1262937.0118406208</v>
      </c>
      <c r="J201" s="14">
        <f ca="1">IF(Splácení[[#This Row],[konečný
zůstatek]]&gt;0,PosledníŘádek-ROW(),0)</f>
        <v>162</v>
      </c>
    </row>
    <row r="202" spans="2:10" ht="15" customHeight="1" x14ac:dyDescent="0.3">
      <c r="B202" s="12">
        <f>ROWS($B$4:B202)</f>
        <v>199</v>
      </c>
      <c r="C202" s="13">
        <f ca="1">IF(ZadanéHodnoty,IF(Splácení[[#This Row],[Č.]]&lt;=DobaTrváníPůjčky,IF(ROW()-ROW(Splácení[[#Headers],[datum
platby]])=1,ZahájeníPůjčky,IF(I201&gt;0,EDATE(C201,1),"")),""),"")</f>
        <v>49644</v>
      </c>
      <c r="D202" s="29">
        <f ca="1">IF(ROW()-ROW(Splácení[[#Headers],[počáteční
zůstatek]])=1,VýšePůjčky,IF(Splácení[[#This Row],[datum
platby]]="",0,INDEX(Splácení[], ROW()-4,8)))</f>
        <v>1262937.0118406208</v>
      </c>
      <c r="E202" s="29">
        <f ca="1">IF(ZadanéHodnoty,IF(ROW()-ROW(Splácení[[#Headers],[úrok]])=1,-IPMT(ÚrokováSazba/12,1,DobaTrváníPůjčky-ROWS($C$4:C202)+1,Splácení[[#This Row],[počáteční
zůstatek]]),IFERROR(-IPMT(ÚrokováSazba/12,1,Splácení[[#This Row],[počet 
zbývajících]],D203),0)),0)</f>
        <v>5239.4284038738078</v>
      </c>
      <c r="F202" s="29">
        <f ca="1">IFERROR(IF(AND(ZadanéHodnoty,Splácení[[#This Row],[datum
platby]]&lt;&gt;""),-PPMT(ÚrokováSazba/12,1,DobaTrváníPůjčky-ROWS($C$4:C202)+1,Splácení[[#This Row],[počáteční
zůstatek]]),""),0)</f>
        <v>5474.1949109068682</v>
      </c>
      <c r="G202" s="29">
        <f ca="1">IF(Splácení[[#This Row],[datum
platby]]="",0,ČástkaDaněZNemovitosti)</f>
        <v>3750</v>
      </c>
      <c r="H202" s="29">
        <f ca="1">IF(Splácení[[#This Row],[datum
platby]]="",0,Splácení[[#This Row],[úrok]]+Splácení[[#This Row],[jistina]]+Splácení[[#This Row],[daň
z nemovitosti]])</f>
        <v>14463.623314780676</v>
      </c>
      <c r="I202" s="29">
        <f ca="1">IF(Splácení[[#This Row],[datum
platby]]="",0,Splácení[[#This Row],[počáteční
zůstatek]]-Splácení[[#This Row],[jistina]])</f>
        <v>1257462.8169297138</v>
      </c>
      <c r="J202" s="14">
        <f ca="1">IF(Splácení[[#This Row],[konečný
zůstatek]]&gt;0,PosledníŘádek-ROW(),0)</f>
        <v>161</v>
      </c>
    </row>
    <row r="203" spans="2:10" ht="15" customHeight="1" x14ac:dyDescent="0.3">
      <c r="B203" s="12">
        <f>ROWS($B$4:B203)</f>
        <v>200</v>
      </c>
      <c r="C203" s="13">
        <f ca="1">IF(ZadanéHodnoty,IF(Splácení[[#This Row],[Č.]]&lt;=DobaTrváníPůjčky,IF(ROW()-ROW(Splácení[[#Headers],[datum
platby]])=1,ZahájeníPůjčky,IF(I202&gt;0,EDATE(C202,1),"")),""),"")</f>
        <v>49675</v>
      </c>
      <c r="D203" s="29">
        <f ca="1">IF(ROW()-ROW(Splácení[[#Headers],[počáteční
zůstatek]])=1,VýšePůjčky,IF(Splácení[[#This Row],[datum
platby]]="",0,INDEX(Splácení[], ROW()-4,8)))</f>
        <v>1257462.8169297138</v>
      </c>
      <c r="E203" s="29">
        <f ca="1">IF(ZadanéHodnoty,IF(ROW()-ROW(Splácení[[#Headers],[úrok]])=1,-IPMT(ÚrokováSazba/12,1,DobaTrváníPůjčky-ROWS($C$4:C203)+1,Splácení[[#This Row],[počáteční
zůstatek]]),IFERROR(-IPMT(ÚrokováSazba/12,1,Splácení[[#This Row],[počet 
zbývajících]],D204),0)),0)</f>
        <v>5216.5242203056032</v>
      </c>
      <c r="F203" s="29">
        <f ca="1">IFERROR(IF(AND(ZadanéHodnoty,Splácení[[#This Row],[datum
platby]]&lt;&gt;""),-PPMT(ÚrokováSazba/12,1,DobaTrváníPůjčky-ROWS($C$4:C203)+1,Splácení[[#This Row],[počáteční
zůstatek]]),""),0)</f>
        <v>5497.004056368979</v>
      </c>
      <c r="G203" s="29">
        <f ca="1">IF(Splácení[[#This Row],[datum
platby]]="",0,ČástkaDaněZNemovitosti)</f>
        <v>3750</v>
      </c>
      <c r="H203" s="29">
        <f ca="1">IF(Splácení[[#This Row],[datum
platby]]="",0,Splácení[[#This Row],[úrok]]+Splácení[[#This Row],[jistina]]+Splácení[[#This Row],[daň
z nemovitosti]])</f>
        <v>14463.528276674582</v>
      </c>
      <c r="I203" s="29">
        <f ca="1">IF(Splácení[[#This Row],[datum
platby]]="",0,Splácení[[#This Row],[počáteční
zůstatek]]-Splácení[[#This Row],[jistina]])</f>
        <v>1251965.8128733449</v>
      </c>
      <c r="J203" s="14">
        <f ca="1">IF(Splácení[[#This Row],[konečný
zůstatek]]&gt;0,PosledníŘádek-ROW(),0)</f>
        <v>160</v>
      </c>
    </row>
    <row r="204" spans="2:10" ht="15" customHeight="1" x14ac:dyDescent="0.3">
      <c r="B204" s="12">
        <f>ROWS($B$4:B204)</f>
        <v>201</v>
      </c>
      <c r="C204" s="13">
        <f ca="1">IF(ZadanéHodnoty,IF(Splácení[[#This Row],[Č.]]&lt;=DobaTrváníPůjčky,IF(ROW()-ROW(Splácení[[#Headers],[datum
platby]])=1,ZahájeníPůjčky,IF(I203&gt;0,EDATE(C203,1),"")),""),"")</f>
        <v>49706</v>
      </c>
      <c r="D204" s="29">
        <f ca="1">IF(ROW()-ROW(Splácení[[#Headers],[počáteční
zůstatek]])=1,VýšePůjčky,IF(Splácení[[#This Row],[datum
platby]]="",0,INDEX(Splácení[], ROW()-4,8)))</f>
        <v>1251965.8128733449</v>
      </c>
      <c r="E204" s="29">
        <f ca="1">IF(ZadanéHodnoty,IF(ROW()-ROW(Splácení[[#Headers],[úrok]])=1,-IPMT(ÚrokováSazba/12,1,DobaTrváníPůjčky-ROWS($C$4:C204)+1,Splácení[[#This Row],[počáteční
zůstatek]]),IFERROR(-IPMT(ÚrokováSazba/12,1,Splácení[[#This Row],[počet 
zbývajících]],D205),0)),0)</f>
        <v>5193.5246026391987</v>
      </c>
      <c r="F204" s="29">
        <f ca="1">IFERROR(IF(AND(ZadanéHodnoty,Splácení[[#This Row],[datum
platby]]&lt;&gt;""),-PPMT(ÚrokováSazba/12,1,DobaTrváníPůjčky-ROWS($C$4:C204)+1,Splácení[[#This Row],[počáteční
zůstatek]]),""),0)</f>
        <v>5519.9082399371846</v>
      </c>
      <c r="G204" s="29">
        <f ca="1">IF(Splácení[[#This Row],[datum
platby]]="",0,ČástkaDaněZNemovitosti)</f>
        <v>3750</v>
      </c>
      <c r="H204" s="29">
        <f ca="1">IF(Splácení[[#This Row],[datum
platby]]="",0,Splácení[[#This Row],[úrok]]+Splácení[[#This Row],[jistina]]+Splácení[[#This Row],[daň
z nemovitosti]])</f>
        <v>14463.432842576383</v>
      </c>
      <c r="I204" s="29">
        <f ca="1">IF(Splácení[[#This Row],[datum
platby]]="",0,Splácení[[#This Row],[počáteční
zůstatek]]-Splácení[[#This Row],[jistina]])</f>
        <v>1246445.9046334077</v>
      </c>
      <c r="J204" s="14">
        <f ca="1">IF(Splácení[[#This Row],[konečný
zůstatek]]&gt;0,PosledníŘádek-ROW(),0)</f>
        <v>159</v>
      </c>
    </row>
    <row r="205" spans="2:10" ht="15" customHeight="1" x14ac:dyDescent="0.3">
      <c r="B205" s="12">
        <f>ROWS($B$4:B205)</f>
        <v>202</v>
      </c>
      <c r="C205" s="13">
        <f ca="1">IF(ZadanéHodnoty,IF(Splácení[[#This Row],[Č.]]&lt;=DobaTrváníPůjčky,IF(ROW()-ROW(Splácení[[#Headers],[datum
platby]])=1,ZahájeníPůjčky,IF(I204&gt;0,EDATE(C204,1),"")),""),"")</f>
        <v>49735</v>
      </c>
      <c r="D205" s="29">
        <f ca="1">IF(ROW()-ROW(Splácení[[#Headers],[počáteční
zůstatek]])=1,VýšePůjčky,IF(Splácení[[#This Row],[datum
platby]]="",0,INDEX(Splácení[], ROW()-4,8)))</f>
        <v>1246445.9046334077</v>
      </c>
      <c r="E205" s="29">
        <f ca="1">IF(ZadanéHodnoty,IF(ROW()-ROW(Splácení[[#Headers],[úrok]])=1,-IPMT(ÚrokováSazba/12,1,DobaTrváníPůjčky-ROWS($C$4:C205)+1,Splácení[[#This Row],[počáteční
zůstatek]]),IFERROR(-IPMT(ÚrokováSazba/12,1,Splácení[[#This Row],[počet 
zbývajících]],D206),0)),0)</f>
        <v>5170.4291532325169</v>
      </c>
      <c r="F205" s="29">
        <f ca="1">IFERROR(IF(AND(ZadanéHodnoty,Splácení[[#This Row],[datum
platby]]&lt;&gt;""),-PPMT(ÚrokováSazba/12,1,DobaTrváníPůjčky-ROWS($C$4:C205)+1,Splácení[[#This Row],[počáteční
zůstatek]]),""),0)</f>
        <v>5542.9078576035881</v>
      </c>
      <c r="G205" s="29">
        <f ca="1">IF(Splácení[[#This Row],[datum
platby]]="",0,ČástkaDaněZNemovitosti)</f>
        <v>3750</v>
      </c>
      <c r="H205" s="29">
        <f ca="1">IF(Splácení[[#This Row],[datum
platby]]="",0,Splácení[[#This Row],[úrok]]+Splácení[[#This Row],[jistina]]+Splácení[[#This Row],[daň
z nemovitosti]])</f>
        <v>14463.337010836105</v>
      </c>
      <c r="I205" s="29">
        <f ca="1">IF(Splácení[[#This Row],[datum
platby]]="",0,Splácení[[#This Row],[počáteční
zůstatek]]-Splácení[[#This Row],[jistina]])</f>
        <v>1240902.9967758041</v>
      </c>
      <c r="J205" s="14">
        <f ca="1">IF(Splácení[[#This Row],[konečný
zůstatek]]&gt;0,PosledníŘádek-ROW(),0)</f>
        <v>158</v>
      </c>
    </row>
    <row r="206" spans="2:10" ht="15" customHeight="1" x14ac:dyDescent="0.3">
      <c r="B206" s="12">
        <f>ROWS($B$4:B206)</f>
        <v>203</v>
      </c>
      <c r="C206" s="13">
        <f ca="1">IF(ZadanéHodnoty,IF(Splácení[[#This Row],[Č.]]&lt;=DobaTrváníPůjčky,IF(ROW()-ROW(Splácení[[#Headers],[datum
platby]])=1,ZahájeníPůjčky,IF(I205&gt;0,EDATE(C205,1),"")),""),"")</f>
        <v>49766</v>
      </c>
      <c r="D206" s="29">
        <f ca="1">IF(ROW()-ROW(Splácení[[#Headers],[počáteční
zůstatek]])=1,VýšePůjčky,IF(Splácení[[#This Row],[datum
platby]]="",0,INDEX(Splácení[], ROW()-4,8)))</f>
        <v>1240902.9967758041</v>
      </c>
      <c r="E206" s="29">
        <f ca="1">IF(ZadanéHodnoty,IF(ROW()-ROW(Splácení[[#Headers],[úrok]])=1,-IPMT(ÚrokováSazba/12,1,DobaTrváníPůjčky-ROWS($C$4:C206)+1,Splácení[[#This Row],[počáteční
zůstatek]]),IFERROR(-IPMT(ÚrokováSazba/12,1,Splácení[[#This Row],[počet 
zbývajících]],D207),0)),0)</f>
        <v>5147.2374727866409</v>
      </c>
      <c r="F206" s="29">
        <f ca="1">IFERROR(IF(AND(ZadanéHodnoty,Splácení[[#This Row],[datum
platby]]&lt;&gt;""),-PPMT(ÚrokováSazba/12,1,DobaTrváníPůjčky-ROWS($C$4:C206)+1,Splácení[[#This Row],[počáteční
zůstatek]]),""),0)</f>
        <v>5566.0033070102718</v>
      </c>
      <c r="G206" s="29">
        <f ca="1">IF(Splácení[[#This Row],[datum
platby]]="",0,ČástkaDaněZNemovitosti)</f>
        <v>3750</v>
      </c>
      <c r="H206" s="29">
        <f ca="1">IF(Splácení[[#This Row],[datum
platby]]="",0,Splácení[[#This Row],[úrok]]+Splácení[[#This Row],[jistina]]+Splácení[[#This Row],[daň
z nemovitosti]])</f>
        <v>14463.240779796914</v>
      </c>
      <c r="I206" s="29">
        <f ca="1">IF(Splácení[[#This Row],[datum
platby]]="",0,Splácení[[#This Row],[počáteční
zůstatek]]-Splácení[[#This Row],[jistina]])</f>
        <v>1235336.9934687938</v>
      </c>
      <c r="J206" s="14">
        <f ca="1">IF(Splácení[[#This Row],[konečný
zůstatek]]&gt;0,PosledníŘádek-ROW(),0)</f>
        <v>157</v>
      </c>
    </row>
    <row r="207" spans="2:10" ht="15" customHeight="1" x14ac:dyDescent="0.3">
      <c r="B207" s="12">
        <f>ROWS($B$4:B207)</f>
        <v>204</v>
      </c>
      <c r="C207" s="13">
        <f ca="1">IF(ZadanéHodnoty,IF(Splácení[[#This Row],[Č.]]&lt;=DobaTrváníPůjčky,IF(ROW()-ROW(Splácení[[#Headers],[datum
platby]])=1,ZahájeníPůjčky,IF(I206&gt;0,EDATE(C206,1),"")),""),"")</f>
        <v>49796</v>
      </c>
      <c r="D207" s="29">
        <f ca="1">IF(ROW()-ROW(Splácení[[#Headers],[počáteční
zůstatek]])=1,VýšePůjčky,IF(Splácení[[#This Row],[datum
platby]]="",0,INDEX(Splácení[], ROW()-4,8)))</f>
        <v>1235336.9934687938</v>
      </c>
      <c r="E207" s="29">
        <f ca="1">IF(ZadanéHodnoty,IF(ROW()-ROW(Splácení[[#Headers],[úrok]])=1,-IPMT(ÚrokováSazba/12,1,DobaTrváníPůjčky-ROWS($C$4:C207)+1,Splácení[[#This Row],[počáteční
zůstatek]]),IFERROR(-IPMT(ÚrokováSazba/12,1,Splácení[[#This Row],[počet 
zbývajících]],D208),0)),0)</f>
        <v>5123.9491603389069</v>
      </c>
      <c r="F207" s="29">
        <f ca="1">IFERROR(IF(AND(ZadanéHodnoty,Splácení[[#This Row],[datum
platby]]&lt;&gt;""),-PPMT(ÚrokováSazba/12,1,DobaTrváníPůjčky-ROWS($C$4:C207)+1,Splácení[[#This Row],[počáteční
zůstatek]]),""),0)</f>
        <v>5589.1949874561469</v>
      </c>
      <c r="G207" s="29">
        <f ca="1">IF(Splácení[[#This Row],[datum
platby]]="",0,ČástkaDaněZNemovitosti)</f>
        <v>3750</v>
      </c>
      <c r="H207" s="29">
        <f ca="1">IF(Splácení[[#This Row],[datum
platby]]="",0,Splácení[[#This Row],[úrok]]+Splácení[[#This Row],[jistina]]+Splácení[[#This Row],[daň
z nemovitosti]])</f>
        <v>14463.144147795054</v>
      </c>
      <c r="I207" s="29">
        <f ca="1">IF(Splácení[[#This Row],[datum
platby]]="",0,Splácení[[#This Row],[počáteční
zůstatek]]-Splácení[[#This Row],[jistina]])</f>
        <v>1229747.7984813377</v>
      </c>
      <c r="J207" s="14">
        <f ca="1">IF(Splácení[[#This Row],[konečný
zůstatek]]&gt;0,PosledníŘádek-ROW(),0)</f>
        <v>156</v>
      </c>
    </row>
    <row r="208" spans="2:10" ht="15" customHeight="1" x14ac:dyDescent="0.3">
      <c r="B208" s="12">
        <f>ROWS($B$4:B208)</f>
        <v>205</v>
      </c>
      <c r="C208" s="13">
        <f ca="1">IF(ZadanéHodnoty,IF(Splácení[[#This Row],[Č.]]&lt;=DobaTrváníPůjčky,IF(ROW()-ROW(Splácení[[#Headers],[datum
platby]])=1,ZahájeníPůjčky,IF(I207&gt;0,EDATE(C207,1),"")),""),"")</f>
        <v>49827</v>
      </c>
      <c r="D208" s="29">
        <f ca="1">IF(ROW()-ROW(Splácení[[#Headers],[počáteční
zůstatek]])=1,VýšePůjčky,IF(Splácení[[#This Row],[datum
platby]]="",0,INDEX(Splácení[], ROW()-4,8)))</f>
        <v>1229747.7984813377</v>
      </c>
      <c r="E208" s="29">
        <f ca="1">IF(ZadanéHodnoty,IF(ROW()-ROW(Splácení[[#Headers],[úrok]])=1,-IPMT(ÚrokováSazba/12,1,DobaTrváníPůjčky-ROWS($C$4:C208)+1,Splácení[[#This Row],[počáteční
zůstatek]]),IFERROR(-IPMT(ÚrokováSazba/12,1,Splácení[[#This Row],[počet 
zbývajících]],D209),0)),0)</f>
        <v>5100.5638132559743</v>
      </c>
      <c r="F208" s="29">
        <f ca="1">IFERROR(IF(AND(ZadanéHodnoty,Splácení[[#This Row],[datum
platby]]&lt;&gt;""),-PPMT(ÚrokováSazba/12,1,DobaTrváníPůjčky-ROWS($C$4:C208)+1,Splácení[[#This Row],[počáteční
zůstatek]]),""),0)</f>
        <v>5612.4832999038808</v>
      </c>
      <c r="G208" s="29">
        <f ca="1">IF(Splácení[[#This Row],[datum
platby]]="",0,ČástkaDaněZNemovitosti)</f>
        <v>3750</v>
      </c>
      <c r="H208" s="29">
        <f ca="1">IF(Splácení[[#This Row],[datum
platby]]="",0,Splácení[[#This Row],[úrok]]+Splácení[[#This Row],[jistina]]+Splácení[[#This Row],[daň
z nemovitosti]])</f>
        <v>14463.047113159855</v>
      </c>
      <c r="I208" s="29">
        <f ca="1">IF(Splácení[[#This Row],[datum
platby]]="",0,Splácení[[#This Row],[počáteční
zůstatek]]-Splácení[[#This Row],[jistina]])</f>
        <v>1224135.3151814339</v>
      </c>
      <c r="J208" s="14">
        <f ca="1">IF(Splácení[[#This Row],[konečný
zůstatek]]&gt;0,PosledníŘádek-ROW(),0)</f>
        <v>155</v>
      </c>
    </row>
    <row r="209" spans="2:10" ht="15" customHeight="1" x14ac:dyDescent="0.3">
      <c r="B209" s="12">
        <f>ROWS($B$4:B209)</f>
        <v>206</v>
      </c>
      <c r="C209" s="13">
        <f ca="1">IF(ZadanéHodnoty,IF(Splácení[[#This Row],[Č.]]&lt;=DobaTrváníPůjčky,IF(ROW()-ROW(Splácení[[#Headers],[datum
platby]])=1,ZahájeníPůjčky,IF(I208&gt;0,EDATE(C208,1),"")),""),"")</f>
        <v>49857</v>
      </c>
      <c r="D209" s="29">
        <f ca="1">IF(ROW()-ROW(Splácení[[#Headers],[počáteční
zůstatek]])=1,VýšePůjčky,IF(Splácení[[#This Row],[datum
platby]]="",0,INDEX(Splácení[], ROW()-4,8)))</f>
        <v>1224135.3151814339</v>
      </c>
      <c r="E209" s="29">
        <f ca="1">IF(ZadanéHodnoty,IF(ROW()-ROW(Splácení[[#Headers],[úrok]])=1,-IPMT(ÚrokováSazba/12,1,DobaTrváníPůjčky-ROWS($C$4:C209)+1,Splácení[[#This Row],[počáteční
zůstatek]]),IFERROR(-IPMT(ÚrokováSazba/12,1,Splácení[[#This Row],[počet 
zbývajících]],D210),0)),0)</f>
        <v>5077.0810272268627</v>
      </c>
      <c r="F209" s="29">
        <f ca="1">IFERROR(IF(AND(ZadanéHodnoty,Splácení[[#This Row],[datum
platby]]&lt;&gt;""),-PPMT(ÚrokováSazba/12,1,DobaTrváníPůjčky-ROWS($C$4:C209)+1,Splácení[[#This Row],[počáteční
zůstatek]]),""),0)</f>
        <v>5635.8686469868144</v>
      </c>
      <c r="G209" s="29">
        <f ca="1">IF(Splácení[[#This Row],[datum
platby]]="",0,ČástkaDaněZNemovitosti)</f>
        <v>3750</v>
      </c>
      <c r="H209" s="29">
        <f ca="1">IF(Splácení[[#This Row],[datum
platby]]="",0,Splácení[[#This Row],[úrok]]+Splácení[[#This Row],[jistina]]+Splácení[[#This Row],[daň
z nemovitosti]])</f>
        <v>14462.949674213676</v>
      </c>
      <c r="I209" s="29">
        <f ca="1">IF(Splácení[[#This Row],[datum
platby]]="",0,Splácení[[#This Row],[počáteční
zůstatek]]-Splácení[[#This Row],[jistina]])</f>
        <v>1218499.4465344471</v>
      </c>
      <c r="J209" s="14">
        <f ca="1">IF(Splácení[[#This Row],[konečný
zůstatek]]&gt;0,PosledníŘádek-ROW(),0)</f>
        <v>154</v>
      </c>
    </row>
    <row r="210" spans="2:10" ht="15" customHeight="1" x14ac:dyDescent="0.3">
      <c r="B210" s="12">
        <f>ROWS($B$4:B210)</f>
        <v>207</v>
      </c>
      <c r="C210" s="13">
        <f ca="1">IF(ZadanéHodnoty,IF(Splácení[[#This Row],[Č.]]&lt;=DobaTrváníPůjčky,IF(ROW()-ROW(Splácení[[#Headers],[datum
platby]])=1,ZahájeníPůjčky,IF(I209&gt;0,EDATE(C209,1),"")),""),"")</f>
        <v>49888</v>
      </c>
      <c r="D210" s="29">
        <f ca="1">IF(ROW()-ROW(Splácení[[#Headers],[počáteční
zůstatek]])=1,VýšePůjčky,IF(Splácení[[#This Row],[datum
platby]]="",0,INDEX(Splácení[], ROW()-4,8)))</f>
        <v>1218499.4465344471</v>
      </c>
      <c r="E210" s="29">
        <f ca="1">IF(ZadanéHodnoty,IF(ROW()-ROW(Splácení[[#Headers],[úrok]])=1,-IPMT(ÚrokováSazba/12,1,DobaTrváníPůjčky-ROWS($C$4:C210)+1,Splácení[[#This Row],[počáteční
zůstatek]]),IFERROR(-IPMT(ÚrokováSazba/12,1,Splácení[[#This Row],[počet 
zbývajících]],D211),0)),0)</f>
        <v>5053.5003962559631</v>
      </c>
      <c r="F210" s="29">
        <f ca="1">IFERROR(IF(AND(ZadanéHodnoty,Splácení[[#This Row],[datum
platby]]&lt;&gt;""),-PPMT(ÚrokováSazba/12,1,DobaTrváníPůjčky-ROWS($C$4:C210)+1,Splácení[[#This Row],[počáteční
zůstatek]]),""),0)</f>
        <v>5659.351433015926</v>
      </c>
      <c r="G210" s="29">
        <f ca="1">IF(Splácení[[#This Row],[datum
platby]]="",0,ČástkaDaněZNemovitosti)</f>
        <v>3750</v>
      </c>
      <c r="H210" s="29">
        <f ca="1">IF(Splácení[[#This Row],[datum
platby]]="",0,Splácení[[#This Row],[úrok]]+Splácení[[#This Row],[jistina]]+Splácení[[#This Row],[daň
z nemovitosti]])</f>
        <v>14462.851829271889</v>
      </c>
      <c r="I210" s="29">
        <f ca="1">IF(Splácení[[#This Row],[datum
platby]]="",0,Splácení[[#This Row],[počáteční
zůstatek]]-Splácení[[#This Row],[jistina]])</f>
        <v>1212840.0951014312</v>
      </c>
      <c r="J210" s="14">
        <f ca="1">IF(Splácení[[#This Row],[konečný
zůstatek]]&gt;0,PosledníŘádek-ROW(),0)</f>
        <v>153</v>
      </c>
    </row>
    <row r="211" spans="2:10" ht="15" customHeight="1" x14ac:dyDescent="0.3">
      <c r="B211" s="12">
        <f>ROWS($B$4:B211)</f>
        <v>208</v>
      </c>
      <c r="C211" s="13">
        <f ca="1">IF(ZadanéHodnoty,IF(Splácení[[#This Row],[Č.]]&lt;=DobaTrváníPůjčky,IF(ROW()-ROW(Splácení[[#Headers],[datum
platby]])=1,ZahájeníPůjčky,IF(I210&gt;0,EDATE(C210,1),"")),""),"")</f>
        <v>49919</v>
      </c>
      <c r="D211" s="29">
        <f ca="1">IF(ROW()-ROW(Splácení[[#Headers],[počáteční
zůstatek]])=1,VýšePůjčky,IF(Splácení[[#This Row],[datum
platby]]="",0,INDEX(Splácení[], ROW()-4,8)))</f>
        <v>1212840.0951014312</v>
      </c>
      <c r="E211" s="29">
        <f ca="1">IF(ZadanéHodnoty,IF(ROW()-ROW(Splácení[[#Headers],[úrok]])=1,-IPMT(ÚrokováSazba/12,1,DobaTrváníPůjčky-ROWS($C$4:C211)+1,Splácení[[#This Row],[počáteční
zůstatek]]),IFERROR(-IPMT(ÚrokováSazba/12,1,Splácení[[#This Row],[počet 
zbývajících]],D212),0)),0)</f>
        <v>5029.821512656019</v>
      </c>
      <c r="F211" s="29">
        <f ca="1">IFERROR(IF(AND(ZadanéHodnoty,Splácení[[#This Row],[datum
platby]]&lt;&gt;""),-PPMT(ÚrokováSazba/12,1,DobaTrváníPůjčky-ROWS($C$4:C211)+1,Splácení[[#This Row],[počáteční
zůstatek]]),""),0)</f>
        <v>5682.9320639868247</v>
      </c>
      <c r="G211" s="29">
        <f ca="1">IF(Splácení[[#This Row],[datum
platby]]="",0,ČástkaDaněZNemovitosti)</f>
        <v>3750</v>
      </c>
      <c r="H211" s="29">
        <f ca="1">IF(Splácení[[#This Row],[datum
platby]]="",0,Splácení[[#This Row],[úrok]]+Splácení[[#This Row],[jistina]]+Splácení[[#This Row],[daň
z nemovitosti]])</f>
        <v>14462.753576642845</v>
      </c>
      <c r="I211" s="29">
        <f ca="1">IF(Splácení[[#This Row],[datum
platby]]="",0,Splácení[[#This Row],[počáteční
zůstatek]]-Splácení[[#This Row],[jistina]])</f>
        <v>1207157.1630374445</v>
      </c>
      <c r="J211" s="14">
        <f ca="1">IF(Splácení[[#This Row],[konečný
zůstatek]]&gt;0,PosledníŘádek-ROW(),0)</f>
        <v>152</v>
      </c>
    </row>
    <row r="212" spans="2:10" ht="15" customHeight="1" x14ac:dyDescent="0.3">
      <c r="B212" s="12">
        <f>ROWS($B$4:B212)</f>
        <v>209</v>
      </c>
      <c r="C212" s="13">
        <f ca="1">IF(ZadanéHodnoty,IF(Splácení[[#This Row],[Č.]]&lt;=DobaTrváníPůjčky,IF(ROW()-ROW(Splácení[[#Headers],[datum
platby]])=1,ZahájeníPůjčky,IF(I211&gt;0,EDATE(C211,1),"")),""),"")</f>
        <v>49949</v>
      </c>
      <c r="D212" s="29">
        <f ca="1">IF(ROW()-ROW(Splácení[[#Headers],[počáteční
zůstatek]])=1,VýšePůjčky,IF(Splácení[[#This Row],[datum
platby]]="",0,INDEX(Splácení[], ROW()-4,8)))</f>
        <v>1207157.1630374445</v>
      </c>
      <c r="E212" s="29">
        <f ca="1">IF(ZadanéHodnoty,IF(ROW()-ROW(Splácení[[#Headers],[úrok]])=1,-IPMT(ÚrokováSazba/12,1,DobaTrváníPůjčky-ROWS($C$4:C212)+1,Splácení[[#This Row],[počáteční
zůstatek]]),IFERROR(-IPMT(ÚrokováSazba/12,1,Splácení[[#This Row],[počet 
zbývajících]],D213),0)),0)</f>
        <v>5006.0439670410733</v>
      </c>
      <c r="F212" s="29">
        <f ca="1">IFERROR(IF(AND(ZadanéHodnoty,Splácení[[#This Row],[datum
platby]]&lt;&gt;""),-PPMT(ÚrokováSazba/12,1,DobaTrváníPůjčky-ROWS($C$4:C212)+1,Splácení[[#This Row],[počáteční
zůstatek]]),""),0)</f>
        <v>5706.6109475867706</v>
      </c>
      <c r="G212" s="29">
        <f ca="1">IF(Splácení[[#This Row],[datum
platby]]="",0,ČástkaDaněZNemovitosti)</f>
        <v>3750</v>
      </c>
      <c r="H212" s="29">
        <f ca="1">IF(Splácení[[#This Row],[datum
platby]]="",0,Splácení[[#This Row],[úrok]]+Splácení[[#This Row],[jistina]]+Splácení[[#This Row],[daň
z nemovitosti]])</f>
        <v>14462.654914627845</v>
      </c>
      <c r="I212" s="29">
        <f ca="1">IF(Splácení[[#This Row],[datum
platby]]="",0,Splácení[[#This Row],[počáteční
zůstatek]]-Splácení[[#This Row],[jistina]])</f>
        <v>1201450.5520898576</v>
      </c>
      <c r="J212" s="14">
        <f ca="1">IF(Splácení[[#This Row],[konečný
zůstatek]]&gt;0,PosledníŘádek-ROW(),0)</f>
        <v>151</v>
      </c>
    </row>
    <row r="213" spans="2:10" ht="15" customHeight="1" x14ac:dyDescent="0.3">
      <c r="B213" s="12">
        <f>ROWS($B$4:B213)</f>
        <v>210</v>
      </c>
      <c r="C213" s="13">
        <f ca="1">IF(ZadanéHodnoty,IF(Splácení[[#This Row],[Č.]]&lt;=DobaTrváníPůjčky,IF(ROW()-ROW(Splácení[[#Headers],[datum
platby]])=1,ZahájeníPůjčky,IF(I212&gt;0,EDATE(C212,1),"")),""),"")</f>
        <v>49980</v>
      </c>
      <c r="D213" s="29">
        <f ca="1">IF(ROW()-ROW(Splácení[[#Headers],[počáteční
zůstatek]])=1,VýšePůjčky,IF(Splácení[[#This Row],[datum
platby]]="",0,INDEX(Splácení[], ROW()-4,8)))</f>
        <v>1201450.5520898576</v>
      </c>
      <c r="E213" s="29">
        <f ca="1">IF(ZadanéHodnoty,IF(ROW()-ROW(Splácení[[#Headers],[úrok]])=1,-IPMT(ÚrokováSazba/12,1,DobaTrváníPůjčky-ROWS($C$4:C213)+1,Splácení[[#This Row],[počáteční
zůstatek]]),IFERROR(-IPMT(ÚrokováSazba/12,1,Splácení[[#This Row],[počet 
zbývajících]],D214),0)),0)</f>
        <v>4982.1673483193999</v>
      </c>
      <c r="F213" s="29">
        <f ca="1">IFERROR(IF(AND(ZadanéHodnoty,Splácení[[#This Row],[datum
platby]]&lt;&gt;""),-PPMT(ÚrokováSazba/12,1,DobaTrváníPůjčky-ROWS($C$4:C213)+1,Splácení[[#This Row],[počáteční
zůstatek]]),""),0)</f>
        <v>5730.3884932017145</v>
      </c>
      <c r="G213" s="29">
        <f ca="1">IF(Splácení[[#This Row],[datum
platby]]="",0,ČástkaDaněZNemovitosti)</f>
        <v>3750</v>
      </c>
      <c r="H213" s="29">
        <f ca="1">IF(Splácení[[#This Row],[datum
platby]]="",0,Splácení[[#This Row],[úrok]]+Splácení[[#This Row],[jistina]]+Splácení[[#This Row],[daň
z nemovitosti]])</f>
        <v>14462.555841521114</v>
      </c>
      <c r="I213" s="29">
        <f ca="1">IF(Splácení[[#This Row],[datum
platby]]="",0,Splácení[[#This Row],[počáteční
zůstatek]]-Splácení[[#This Row],[jistina]])</f>
        <v>1195720.1635966559</v>
      </c>
      <c r="J213" s="14">
        <f ca="1">IF(Splácení[[#This Row],[konečný
zůstatek]]&gt;0,PosledníŘádek-ROW(),0)</f>
        <v>150</v>
      </c>
    </row>
    <row r="214" spans="2:10" ht="15" customHeight="1" x14ac:dyDescent="0.3">
      <c r="B214" s="12">
        <f>ROWS($B$4:B214)</f>
        <v>211</v>
      </c>
      <c r="C214" s="13">
        <f ca="1">IF(ZadanéHodnoty,IF(Splácení[[#This Row],[Č.]]&lt;=DobaTrváníPůjčky,IF(ROW()-ROW(Splácení[[#Headers],[datum
platby]])=1,ZahájeníPůjčky,IF(I213&gt;0,EDATE(C213,1),"")),""),"")</f>
        <v>50010</v>
      </c>
      <c r="D214" s="29">
        <f ca="1">IF(ROW()-ROW(Splácení[[#Headers],[počáteční
zůstatek]])=1,VýšePůjčky,IF(Splácení[[#This Row],[datum
platby]]="",0,INDEX(Splácení[], ROW()-4,8)))</f>
        <v>1195720.1635966559</v>
      </c>
      <c r="E214" s="29">
        <f ca="1">IF(ZadanéHodnoty,IF(ROW()-ROW(Splácení[[#Headers],[úrok]])=1,-IPMT(ÚrokováSazba/12,1,DobaTrváníPůjčky-ROWS($C$4:C214)+1,Splácení[[#This Row],[počáteční
zůstatek]]),IFERROR(-IPMT(ÚrokováSazba/12,1,Splácení[[#This Row],[počet 
zbývajících]],D215),0)),0)</f>
        <v>4958.191243686385</v>
      </c>
      <c r="F214" s="29">
        <f ca="1">IFERROR(IF(AND(ZadanéHodnoty,Splácení[[#This Row],[datum
platby]]&lt;&gt;""),-PPMT(ÚrokováSazba/12,1,DobaTrváníPůjčky-ROWS($C$4:C214)+1,Splácení[[#This Row],[počáteční
zůstatek]]),""),0)</f>
        <v>5754.2651119233897</v>
      </c>
      <c r="G214" s="29">
        <f ca="1">IF(Splácení[[#This Row],[datum
platby]]="",0,ČástkaDaněZNemovitosti)</f>
        <v>3750</v>
      </c>
      <c r="H214" s="29">
        <f ca="1">IF(Splácení[[#This Row],[datum
platby]]="",0,Splácení[[#This Row],[úrok]]+Splácení[[#This Row],[jistina]]+Splácení[[#This Row],[daň
z nemovitosti]])</f>
        <v>14462.456355609775</v>
      </c>
      <c r="I214" s="29">
        <f ca="1">IF(Splácení[[#This Row],[datum
platby]]="",0,Splácení[[#This Row],[počáteční
zůstatek]]-Splácení[[#This Row],[jistina]])</f>
        <v>1189965.8984847325</v>
      </c>
      <c r="J214" s="14">
        <f ca="1">IF(Splácení[[#This Row],[konečný
zůstatek]]&gt;0,PosledníŘádek-ROW(),0)</f>
        <v>149</v>
      </c>
    </row>
    <row r="215" spans="2:10" ht="15" customHeight="1" x14ac:dyDescent="0.3">
      <c r="B215" s="12">
        <f>ROWS($B$4:B215)</f>
        <v>212</v>
      </c>
      <c r="C215" s="13">
        <f ca="1">IF(ZadanéHodnoty,IF(Splácení[[#This Row],[Č.]]&lt;=DobaTrváníPůjčky,IF(ROW()-ROW(Splácení[[#Headers],[datum
platby]])=1,ZahájeníPůjčky,IF(I214&gt;0,EDATE(C214,1),"")),""),"")</f>
        <v>50041</v>
      </c>
      <c r="D215" s="29">
        <f ca="1">IF(ROW()-ROW(Splácení[[#Headers],[počáteční
zůstatek]])=1,VýšePůjčky,IF(Splácení[[#This Row],[datum
platby]]="",0,INDEX(Splácení[], ROW()-4,8)))</f>
        <v>1189965.8984847325</v>
      </c>
      <c r="E215" s="29">
        <f ca="1">IF(ZadanéHodnoty,IF(ROW()-ROW(Splácení[[#Headers],[úrok]])=1,-IPMT(ÚrokováSazba/12,1,DobaTrváníPůjčky-ROWS($C$4:C215)+1,Splácení[[#This Row],[počáteční
zůstatek]]),IFERROR(-IPMT(ÚrokováSazba/12,1,Splácení[[#This Row],[počet 
zbývajících]],D216),0)),0)</f>
        <v>4934.1152386173999</v>
      </c>
      <c r="F215" s="29">
        <f ca="1">IFERROR(IF(AND(ZadanéHodnoty,Splácení[[#This Row],[datum
platby]]&lt;&gt;""),-PPMT(ÚrokováSazba/12,1,DobaTrváníPůjčky-ROWS($C$4:C215)+1,Splácení[[#This Row],[počáteční
zůstatek]]),""),0)</f>
        <v>5778.2412165564037</v>
      </c>
      <c r="G215" s="29">
        <f ca="1">IF(Splácení[[#This Row],[datum
platby]]="",0,ČástkaDaněZNemovitosti)</f>
        <v>3750</v>
      </c>
      <c r="H215" s="29">
        <f ca="1">IF(Splácení[[#This Row],[datum
platby]]="",0,Splácení[[#This Row],[úrok]]+Splácení[[#This Row],[jistina]]+Splácení[[#This Row],[daň
z nemovitosti]])</f>
        <v>14462.356455173804</v>
      </c>
      <c r="I215" s="29">
        <f ca="1">IF(Splácení[[#This Row],[datum
platby]]="",0,Splácení[[#This Row],[počáteční
zůstatek]]-Splácení[[#This Row],[jistina]])</f>
        <v>1184187.6572681761</v>
      </c>
      <c r="J215" s="14">
        <f ca="1">IF(Splácení[[#This Row],[konečný
zůstatek]]&gt;0,PosledníŘádek-ROW(),0)</f>
        <v>148</v>
      </c>
    </row>
    <row r="216" spans="2:10" ht="15" customHeight="1" x14ac:dyDescent="0.3">
      <c r="B216" s="12">
        <f>ROWS($B$4:B216)</f>
        <v>213</v>
      </c>
      <c r="C216" s="13">
        <f ca="1">IF(ZadanéHodnoty,IF(Splácení[[#This Row],[Č.]]&lt;=DobaTrváníPůjčky,IF(ROW()-ROW(Splácení[[#Headers],[datum
platby]])=1,ZahájeníPůjčky,IF(I215&gt;0,EDATE(C215,1),"")),""),"")</f>
        <v>50072</v>
      </c>
      <c r="D216" s="29">
        <f ca="1">IF(ROW()-ROW(Splácení[[#Headers],[počáteční
zůstatek]])=1,VýšePůjčky,IF(Splácení[[#This Row],[datum
platby]]="",0,INDEX(Splácení[], ROW()-4,8)))</f>
        <v>1184187.6572681761</v>
      </c>
      <c r="E216" s="29">
        <f ca="1">IF(ZadanéHodnoty,IF(ROW()-ROW(Splácení[[#Headers],[úrok]])=1,-IPMT(ÚrokováSazba/12,1,DobaTrváníPůjčky-ROWS($C$4:C216)+1,Splácení[[#This Row],[počáteční
zůstatek]]),IFERROR(-IPMT(ÚrokováSazba/12,1,Splácení[[#This Row],[počet 
zbývajících]],D217),0)),0)</f>
        <v>4909.9389168606276</v>
      </c>
      <c r="F216" s="29">
        <f ca="1">IFERROR(IF(AND(ZadanéHodnoty,Splácení[[#This Row],[datum
platby]]&lt;&gt;""),-PPMT(ÚrokováSazba/12,1,DobaTrváníPůjčky-ROWS($C$4:C216)+1,Splácení[[#This Row],[počáteční
zůstatek]]),""),0)</f>
        <v>5802.3172216253879</v>
      </c>
      <c r="G216" s="29">
        <f ca="1">IF(Splácení[[#This Row],[datum
platby]]="",0,ČástkaDaněZNemovitosti)</f>
        <v>3750</v>
      </c>
      <c r="H216" s="29">
        <f ca="1">IF(Splácení[[#This Row],[datum
platby]]="",0,Splácení[[#This Row],[úrok]]+Splácení[[#This Row],[jistina]]+Splácení[[#This Row],[daň
z nemovitosti]])</f>
        <v>14462.256138486016</v>
      </c>
      <c r="I216" s="29">
        <f ca="1">IF(Splácení[[#This Row],[datum
platby]]="",0,Splácení[[#This Row],[počáteční
zůstatek]]-Splácení[[#This Row],[jistina]])</f>
        <v>1178385.3400465506</v>
      </c>
      <c r="J216" s="14">
        <f ca="1">IF(Splácení[[#This Row],[konečný
zůstatek]]&gt;0,PosledníŘádek-ROW(),0)</f>
        <v>147</v>
      </c>
    </row>
    <row r="217" spans="2:10" ht="15" customHeight="1" x14ac:dyDescent="0.3">
      <c r="B217" s="12">
        <f>ROWS($B$4:B217)</f>
        <v>214</v>
      </c>
      <c r="C217" s="13">
        <f ca="1">IF(ZadanéHodnoty,IF(Splácení[[#This Row],[Č.]]&lt;=DobaTrváníPůjčky,IF(ROW()-ROW(Splácení[[#Headers],[datum
platby]])=1,ZahájeníPůjčky,IF(I216&gt;0,EDATE(C216,1),"")),""),"")</f>
        <v>50100</v>
      </c>
      <c r="D217" s="29">
        <f ca="1">IF(ROW()-ROW(Splácení[[#Headers],[počáteční
zůstatek]])=1,VýšePůjčky,IF(Splácení[[#This Row],[datum
platby]]="",0,INDEX(Splácení[], ROW()-4,8)))</f>
        <v>1178385.3400465506</v>
      </c>
      <c r="E217" s="29">
        <f ca="1">IF(ZadanéHodnoty,IF(ROW()-ROW(Splácení[[#Headers],[úrok]])=1,-IPMT(ÚrokováSazba/12,1,DobaTrváníPůjčky-ROWS($C$4:C217)+1,Splácení[[#This Row],[počáteční
zůstatek]]),IFERROR(-IPMT(ÚrokováSazba/12,1,Splácení[[#This Row],[počet 
zbývajících]],D218),0)),0)</f>
        <v>4885.6618604298683</v>
      </c>
      <c r="F217" s="29">
        <f ca="1">IFERROR(IF(AND(ZadanéHodnoty,Splácení[[#This Row],[datum
platby]]&lt;&gt;""),-PPMT(ÚrokováSazba/12,1,DobaTrváníPůjčky-ROWS($C$4:C217)+1,Splácení[[#This Row],[počáteční
zůstatek]]),""),0)</f>
        <v>5826.4935433821611</v>
      </c>
      <c r="G217" s="29">
        <f ca="1">IF(Splácení[[#This Row],[datum
platby]]="",0,ČástkaDaněZNemovitosti)</f>
        <v>3750</v>
      </c>
      <c r="H217" s="29">
        <f ca="1">IF(Splácení[[#This Row],[datum
platby]]="",0,Splácení[[#This Row],[úrok]]+Splácení[[#This Row],[jistina]]+Splácení[[#This Row],[daň
z nemovitosti]])</f>
        <v>14462.15540381203</v>
      </c>
      <c r="I217" s="29">
        <f ca="1">IF(Splácení[[#This Row],[datum
platby]]="",0,Splácení[[#This Row],[počáteční
zůstatek]]-Splácení[[#This Row],[jistina]])</f>
        <v>1172558.8465031683</v>
      </c>
      <c r="J217" s="14">
        <f ca="1">IF(Splácení[[#This Row],[konečný
zůstatek]]&gt;0,PosledníŘádek-ROW(),0)</f>
        <v>146</v>
      </c>
    </row>
    <row r="218" spans="2:10" ht="15" customHeight="1" x14ac:dyDescent="0.3">
      <c r="B218" s="12">
        <f>ROWS($B$4:B218)</f>
        <v>215</v>
      </c>
      <c r="C218" s="13">
        <f ca="1">IF(ZadanéHodnoty,IF(Splácení[[#This Row],[Č.]]&lt;=DobaTrváníPůjčky,IF(ROW()-ROW(Splácení[[#Headers],[datum
platby]])=1,ZahájeníPůjčky,IF(I217&gt;0,EDATE(C217,1),"")),""),"")</f>
        <v>50131</v>
      </c>
      <c r="D218" s="29">
        <f ca="1">IF(ROW()-ROW(Splácení[[#Headers],[počáteční
zůstatek]])=1,VýšePůjčky,IF(Splácení[[#This Row],[datum
platby]]="",0,INDEX(Splácení[], ROW()-4,8)))</f>
        <v>1172558.8465031683</v>
      </c>
      <c r="E218" s="29">
        <f ca="1">IF(ZadanéHodnoty,IF(ROW()-ROW(Splácení[[#Headers],[úrok]])=1,-IPMT(ÚrokováSazba/12,1,DobaTrváníPůjčky-ROWS($C$4:C218)+1,Splácení[[#This Row],[počáteční
zůstatek]]),IFERROR(-IPMT(ÚrokováSazba/12,1,Splácení[[#This Row],[počet 
zbývajících]],D219),0)),0)</f>
        <v>4861.2836495973143</v>
      </c>
      <c r="F218" s="29">
        <f ca="1">IFERROR(IF(AND(ZadanéHodnoty,Splácení[[#This Row],[datum
platby]]&lt;&gt;""),-PPMT(ÚrokováSazba/12,1,DobaTrváníPůjčky-ROWS($C$4:C218)+1,Splácení[[#This Row],[počáteční
zůstatek]]),""),0)</f>
        <v>5850.7705998129186</v>
      </c>
      <c r="G218" s="29">
        <f ca="1">IF(Splácení[[#This Row],[datum
platby]]="",0,ČástkaDaněZNemovitosti)</f>
        <v>3750</v>
      </c>
      <c r="H218" s="29">
        <f ca="1">IF(Splácení[[#This Row],[datum
platby]]="",0,Splácení[[#This Row],[úrok]]+Splácení[[#This Row],[jistina]]+Splácení[[#This Row],[daň
z nemovitosti]])</f>
        <v>14462.054249410234</v>
      </c>
      <c r="I218" s="29">
        <f ca="1">IF(Splácení[[#This Row],[datum
platby]]="",0,Splácení[[#This Row],[počáteční
zůstatek]]-Splácení[[#This Row],[jistina]])</f>
        <v>1166708.0759033554</v>
      </c>
      <c r="J218" s="14">
        <f ca="1">IF(Splácení[[#This Row],[konečný
zůstatek]]&gt;0,PosledníŘádek-ROW(),0)</f>
        <v>145</v>
      </c>
    </row>
    <row r="219" spans="2:10" ht="15" customHeight="1" x14ac:dyDescent="0.3">
      <c r="B219" s="12">
        <f>ROWS($B$4:B219)</f>
        <v>216</v>
      </c>
      <c r="C219" s="13">
        <f ca="1">IF(ZadanéHodnoty,IF(Splácení[[#This Row],[Č.]]&lt;=DobaTrváníPůjčky,IF(ROW()-ROW(Splácení[[#Headers],[datum
platby]])=1,ZahájeníPůjčky,IF(I218&gt;0,EDATE(C218,1),"")),""),"")</f>
        <v>50161</v>
      </c>
      <c r="D219" s="29">
        <f ca="1">IF(ROW()-ROW(Splácení[[#Headers],[počáteční
zůstatek]])=1,VýšePůjčky,IF(Splácení[[#This Row],[datum
platby]]="",0,INDEX(Splácení[], ROW()-4,8)))</f>
        <v>1166708.0759033554</v>
      </c>
      <c r="E219" s="29">
        <f ca="1">IF(ZadanéHodnoty,IF(ROW()-ROW(Splácení[[#Headers],[úrok]])=1,-IPMT(ÚrokováSazba/12,1,DobaTrváníPůjčky-ROWS($C$4:C219)+1,Splácení[[#This Row],[počáteční
zůstatek]]),IFERROR(-IPMT(ÚrokováSazba/12,1,Splácení[[#This Row],[počet 
zbývajících]],D220),0)),0)</f>
        <v>4836.8038628862905</v>
      </c>
      <c r="F219" s="29">
        <f ca="1">IFERROR(IF(AND(ZadanéHodnoty,Splácení[[#This Row],[datum
platby]]&lt;&gt;""),-PPMT(ÚrokováSazba/12,1,DobaTrváníPůjčky-ROWS($C$4:C219)+1,Splácení[[#This Row],[počáteční
zůstatek]]),""),0)</f>
        <v>5875.1488106454726</v>
      </c>
      <c r="G219" s="29">
        <f ca="1">IF(Splácení[[#This Row],[datum
platby]]="",0,ČástkaDaněZNemovitosti)</f>
        <v>3750</v>
      </c>
      <c r="H219" s="29">
        <f ca="1">IF(Splácení[[#This Row],[datum
platby]]="",0,Splácení[[#This Row],[úrok]]+Splácení[[#This Row],[jistina]]+Splácení[[#This Row],[daň
z nemovitosti]])</f>
        <v>14461.952673531763</v>
      </c>
      <c r="I219" s="29">
        <f ca="1">IF(Splácení[[#This Row],[datum
platby]]="",0,Splácení[[#This Row],[počáteční
zůstatek]]-Splácení[[#This Row],[jistina]])</f>
        <v>1160832.9270927098</v>
      </c>
      <c r="J219" s="14">
        <f ca="1">IF(Splácení[[#This Row],[konečný
zůstatek]]&gt;0,PosledníŘádek-ROW(),0)</f>
        <v>144</v>
      </c>
    </row>
    <row r="220" spans="2:10" ht="15" customHeight="1" x14ac:dyDescent="0.3">
      <c r="B220" s="12">
        <f>ROWS($B$4:B220)</f>
        <v>217</v>
      </c>
      <c r="C220" s="13">
        <f ca="1">IF(ZadanéHodnoty,IF(Splácení[[#This Row],[Č.]]&lt;=DobaTrváníPůjčky,IF(ROW()-ROW(Splácení[[#Headers],[datum
platby]])=1,ZahájeníPůjčky,IF(I219&gt;0,EDATE(C219,1),"")),""),"")</f>
        <v>50192</v>
      </c>
      <c r="D220" s="29">
        <f ca="1">IF(ROW()-ROW(Splácení[[#Headers],[počáteční
zůstatek]])=1,VýšePůjčky,IF(Splácení[[#This Row],[datum
platby]]="",0,INDEX(Splácení[], ROW()-4,8)))</f>
        <v>1160832.9270927098</v>
      </c>
      <c r="E220" s="29">
        <f ca="1">IF(ZadanéHodnoty,IF(ROW()-ROW(Splácení[[#Headers],[úrok]])=1,-IPMT(ÚrokováSazba/12,1,DobaTrváníPůjčky-ROWS($C$4:C220)+1,Splácení[[#This Row],[počáteční
zůstatek]]),IFERROR(-IPMT(ÚrokováSazba/12,1,Splácení[[#This Row],[počet 
zbývajících]],D221),0)),0)</f>
        <v>4812.2220770639724</v>
      </c>
      <c r="F220" s="29">
        <f ca="1">IFERROR(IF(AND(ZadanéHodnoty,Splácení[[#This Row],[datum
platby]]&lt;&gt;""),-PPMT(ÚrokováSazba/12,1,DobaTrváníPůjčky-ROWS($C$4:C220)+1,Splácení[[#This Row],[počáteční
zůstatek]]),""),0)</f>
        <v>5899.6285973564945</v>
      </c>
      <c r="G220" s="29">
        <f ca="1">IF(Splácení[[#This Row],[datum
platby]]="",0,ČástkaDaněZNemovitosti)</f>
        <v>3750</v>
      </c>
      <c r="H220" s="29">
        <f ca="1">IF(Splácení[[#This Row],[datum
platby]]="",0,Splácení[[#This Row],[úrok]]+Splácení[[#This Row],[jistina]]+Splácení[[#This Row],[daň
z nemovitosti]])</f>
        <v>14461.850674420468</v>
      </c>
      <c r="I220" s="29">
        <f ca="1">IF(Splácení[[#This Row],[datum
platby]]="",0,Splácení[[#This Row],[počáteční
zůstatek]]-Splácení[[#This Row],[jistina]])</f>
        <v>1154933.2984953534</v>
      </c>
      <c r="J220" s="14">
        <f ca="1">IF(Splácení[[#This Row],[konečný
zůstatek]]&gt;0,PosledníŘádek-ROW(),0)</f>
        <v>143</v>
      </c>
    </row>
    <row r="221" spans="2:10" ht="15" customHeight="1" x14ac:dyDescent="0.3">
      <c r="B221" s="12">
        <f>ROWS($B$4:B221)</f>
        <v>218</v>
      </c>
      <c r="C221" s="13">
        <f ca="1">IF(ZadanéHodnoty,IF(Splácení[[#This Row],[Č.]]&lt;=DobaTrváníPůjčky,IF(ROW()-ROW(Splácení[[#Headers],[datum
platby]])=1,ZahájeníPůjčky,IF(I220&gt;0,EDATE(C220,1),"")),""),"")</f>
        <v>50222</v>
      </c>
      <c r="D221" s="29">
        <f ca="1">IF(ROW()-ROW(Splácení[[#Headers],[počáteční
zůstatek]])=1,VýšePůjčky,IF(Splácení[[#This Row],[datum
platby]]="",0,INDEX(Splácení[], ROW()-4,8)))</f>
        <v>1154933.2984953534</v>
      </c>
      <c r="E221" s="29">
        <f ca="1">IF(ZadanéHodnoty,IF(ROW()-ROW(Splácení[[#Headers],[úrok]])=1,-IPMT(ÚrokováSazba/12,1,DobaTrváníPůjčky-ROWS($C$4:C221)+1,Splácení[[#This Row],[počáteční
zůstatek]]),IFERROR(-IPMT(ÚrokováSazba/12,1,Splácení[[#This Row],[počet 
zbývajících]],D222),0)),0)</f>
        <v>4787.5378671340604</v>
      </c>
      <c r="F221" s="29">
        <f ca="1">IFERROR(IF(AND(ZadanéHodnoty,Splácení[[#This Row],[datum
platby]]&lt;&gt;""),-PPMT(ÚrokováSazba/12,1,DobaTrváníPůjčky-ROWS($C$4:C221)+1,Splácení[[#This Row],[počáteční
zůstatek]]),""),0)</f>
        <v>5924.2103831788136</v>
      </c>
      <c r="G221" s="29">
        <f ca="1">IF(Splácení[[#This Row],[datum
platby]]="",0,ČástkaDaněZNemovitosti)</f>
        <v>3750</v>
      </c>
      <c r="H221" s="29">
        <f ca="1">IF(Splácení[[#This Row],[datum
platby]]="",0,Splácení[[#This Row],[úrok]]+Splácení[[#This Row],[jistina]]+Splácení[[#This Row],[daň
z nemovitosti]])</f>
        <v>14461.748250312874</v>
      </c>
      <c r="I221" s="29">
        <f ca="1">IF(Splácení[[#This Row],[datum
platby]]="",0,Splácení[[#This Row],[počáteční
zůstatek]]-Splácení[[#This Row],[jistina]])</f>
        <v>1149009.0881121745</v>
      </c>
      <c r="J221" s="14">
        <f ca="1">IF(Splácení[[#This Row],[konečný
zůstatek]]&gt;0,PosledníŘádek-ROW(),0)</f>
        <v>142</v>
      </c>
    </row>
    <row r="222" spans="2:10" ht="15" customHeight="1" x14ac:dyDescent="0.3">
      <c r="B222" s="12">
        <f>ROWS($B$4:B222)</f>
        <v>219</v>
      </c>
      <c r="C222" s="13">
        <f ca="1">IF(ZadanéHodnoty,IF(Splácení[[#This Row],[Č.]]&lt;=DobaTrváníPůjčky,IF(ROW()-ROW(Splácení[[#Headers],[datum
platby]])=1,ZahájeníPůjčky,IF(I221&gt;0,EDATE(C221,1),"")),""),"")</f>
        <v>50253</v>
      </c>
      <c r="D222" s="29">
        <f ca="1">IF(ROW()-ROW(Splácení[[#Headers],[počáteční
zůstatek]])=1,VýšePůjčky,IF(Splácení[[#This Row],[datum
platby]]="",0,INDEX(Splácení[], ROW()-4,8)))</f>
        <v>1149009.0881121745</v>
      </c>
      <c r="E222" s="29">
        <f ca="1">IF(ZadanéHodnoty,IF(ROW()-ROW(Splácení[[#Headers],[úrok]])=1,-IPMT(ÚrokováSazba/12,1,DobaTrváníPůjčky-ROWS($C$4:C222)+1,Splácení[[#This Row],[počáteční
zůstatek]]),IFERROR(-IPMT(ÚrokováSazba/12,1,Splácení[[#This Row],[počet 
zbývajících]],D223),0)),0)</f>
        <v>4762.7508063294408</v>
      </c>
      <c r="F222" s="29">
        <f ca="1">IFERROR(IF(AND(ZadanéHodnoty,Splácení[[#This Row],[datum
platby]]&lt;&gt;""),-PPMT(ÚrokováSazba/12,1,DobaTrváníPůjčky-ROWS($C$4:C222)+1,Splácení[[#This Row],[počáteční
zůstatek]]),""),0)</f>
        <v>5948.8945931087255</v>
      </c>
      <c r="G222" s="29">
        <f ca="1">IF(Splácení[[#This Row],[datum
platby]]="",0,ČástkaDaněZNemovitosti)</f>
        <v>3750</v>
      </c>
      <c r="H222" s="29">
        <f ca="1">IF(Splácení[[#This Row],[datum
platby]]="",0,Splácení[[#This Row],[úrok]]+Splácení[[#This Row],[jistina]]+Splácení[[#This Row],[daň
z nemovitosti]])</f>
        <v>14461.645399438166</v>
      </c>
      <c r="I222" s="29">
        <f ca="1">IF(Splácení[[#This Row],[datum
platby]]="",0,Splácení[[#This Row],[počáteční
zůstatek]]-Splácení[[#This Row],[jistina]])</f>
        <v>1143060.1935190659</v>
      </c>
      <c r="J222" s="14">
        <f ca="1">IF(Splácení[[#This Row],[konečný
zůstatek]]&gt;0,PosledníŘádek-ROW(),0)</f>
        <v>141</v>
      </c>
    </row>
    <row r="223" spans="2:10" ht="15" customHeight="1" x14ac:dyDescent="0.3">
      <c r="B223" s="12">
        <f>ROWS($B$4:B223)</f>
        <v>220</v>
      </c>
      <c r="C223" s="13">
        <f ca="1">IF(ZadanéHodnoty,IF(Splácení[[#This Row],[Č.]]&lt;=DobaTrváníPůjčky,IF(ROW()-ROW(Splácení[[#Headers],[datum
platby]])=1,ZahájeníPůjčky,IF(I222&gt;0,EDATE(C222,1),"")),""),"")</f>
        <v>50284</v>
      </c>
      <c r="D223" s="29">
        <f ca="1">IF(ROW()-ROW(Splácení[[#Headers],[počáteční
zůstatek]])=1,VýšePůjčky,IF(Splácení[[#This Row],[datum
platby]]="",0,INDEX(Splácení[], ROW()-4,8)))</f>
        <v>1143060.1935190659</v>
      </c>
      <c r="E223" s="29">
        <f ca="1">IF(ZadanéHodnoty,IF(ROW()-ROW(Splácení[[#Headers],[úrok]])=1,-IPMT(ÚrokováSazba/12,1,DobaTrváníPůjčky-ROWS($C$4:C223)+1,Splácení[[#This Row],[počáteční
zůstatek]]),IFERROR(-IPMT(ÚrokováSazba/12,1,Splácení[[#This Row],[počet 
zbývajících]],D224),0)),0)</f>
        <v>4737.8604661048021</v>
      </c>
      <c r="F223" s="29">
        <f ca="1">IFERROR(IF(AND(ZadanéHodnoty,Splácení[[#This Row],[datum
platby]]&lt;&gt;""),-PPMT(ÚrokováSazba/12,1,DobaTrváníPůjčky-ROWS($C$4:C223)+1,Splácení[[#This Row],[počáteční
zůstatek]]),""),0)</f>
        <v>5973.6816539133461</v>
      </c>
      <c r="G223" s="29">
        <f ca="1">IF(Splácení[[#This Row],[datum
platby]]="",0,ČástkaDaněZNemovitosti)</f>
        <v>3750</v>
      </c>
      <c r="H223" s="29">
        <f ca="1">IF(Splácení[[#This Row],[datum
platby]]="",0,Splácení[[#This Row],[úrok]]+Splácení[[#This Row],[jistina]]+Splácení[[#This Row],[daň
z nemovitosti]])</f>
        <v>14461.542120018148</v>
      </c>
      <c r="I223" s="29">
        <f ca="1">IF(Splácení[[#This Row],[datum
platby]]="",0,Splácení[[#This Row],[počáteční
zůstatek]]-Splácení[[#This Row],[jistina]])</f>
        <v>1137086.5118651525</v>
      </c>
      <c r="J223" s="14">
        <f ca="1">IF(Splácení[[#This Row],[konečný
zůstatek]]&gt;0,PosledníŘádek-ROW(),0)</f>
        <v>140</v>
      </c>
    </row>
    <row r="224" spans="2:10" ht="15" customHeight="1" x14ac:dyDescent="0.3">
      <c r="B224" s="12">
        <f>ROWS($B$4:B224)</f>
        <v>221</v>
      </c>
      <c r="C224" s="13">
        <f ca="1">IF(ZadanéHodnoty,IF(Splácení[[#This Row],[Č.]]&lt;=DobaTrváníPůjčky,IF(ROW()-ROW(Splácení[[#Headers],[datum
platby]])=1,ZahájeníPůjčky,IF(I223&gt;0,EDATE(C223,1),"")),""),"")</f>
        <v>50314</v>
      </c>
      <c r="D224" s="29">
        <f ca="1">IF(ROW()-ROW(Splácení[[#Headers],[počáteční
zůstatek]])=1,VýšePůjčky,IF(Splácení[[#This Row],[datum
platby]]="",0,INDEX(Splácení[], ROW()-4,8)))</f>
        <v>1137086.5118651525</v>
      </c>
      <c r="E224" s="29">
        <f ca="1">IF(ZadanéHodnoty,IF(ROW()-ROW(Splácení[[#Headers],[úrok]])=1,-IPMT(ÚrokováSazba/12,1,DobaTrváníPůjčky-ROWS($C$4:C224)+1,Splácení[[#This Row],[počáteční
zůstatek]]),IFERROR(-IPMT(ÚrokováSazba/12,1,Splácení[[#This Row],[počet 
zbývajících]],D225),0)),0)</f>
        <v>4712.8664161292272</v>
      </c>
      <c r="F224" s="29">
        <f ca="1">IFERROR(IF(AND(ZadanéHodnoty,Splácení[[#This Row],[datum
platby]]&lt;&gt;""),-PPMT(ÚrokováSazba/12,1,DobaTrváníPůjčky-ROWS($C$4:C224)+1,Splácení[[#This Row],[počáteční
zůstatek]]),""),0)</f>
        <v>5998.5719941379839</v>
      </c>
      <c r="G224" s="29">
        <f ca="1">IF(Splácení[[#This Row],[datum
platby]]="",0,ČástkaDaněZNemovitosti)</f>
        <v>3750</v>
      </c>
      <c r="H224" s="29">
        <f ca="1">IF(Splácení[[#This Row],[datum
platby]]="",0,Splácení[[#This Row],[úrok]]+Splácení[[#This Row],[jistina]]+Splácení[[#This Row],[daň
z nemovitosti]])</f>
        <v>14461.438410267212</v>
      </c>
      <c r="I224" s="29">
        <f ca="1">IF(Splácení[[#This Row],[datum
platby]]="",0,Splácení[[#This Row],[počáteční
zůstatek]]-Splácení[[#This Row],[jistina]])</f>
        <v>1131087.9398710146</v>
      </c>
      <c r="J224" s="14">
        <f ca="1">IF(Splácení[[#This Row],[konečný
zůstatek]]&gt;0,PosledníŘádek-ROW(),0)</f>
        <v>139</v>
      </c>
    </row>
    <row r="225" spans="2:10" ht="15" customHeight="1" x14ac:dyDescent="0.3">
      <c r="B225" s="12">
        <f>ROWS($B$4:B225)</f>
        <v>222</v>
      </c>
      <c r="C225" s="13">
        <f ca="1">IF(ZadanéHodnoty,IF(Splácení[[#This Row],[Č.]]&lt;=DobaTrváníPůjčky,IF(ROW()-ROW(Splácení[[#Headers],[datum
platby]])=1,ZahájeníPůjčky,IF(I224&gt;0,EDATE(C224,1),"")),""),"")</f>
        <v>50345</v>
      </c>
      <c r="D225" s="29">
        <f ca="1">IF(ROW()-ROW(Splácení[[#Headers],[počáteční
zůstatek]])=1,VýšePůjčky,IF(Splácení[[#This Row],[datum
platby]]="",0,INDEX(Splácení[], ROW()-4,8)))</f>
        <v>1131087.9398710146</v>
      </c>
      <c r="E225" s="29">
        <f ca="1">IF(ZadanéHodnoty,IF(ROW()-ROW(Splácení[[#Headers],[úrok]])=1,-IPMT(ÚrokováSazba/12,1,DobaTrváníPůjčky-ROWS($C$4:C225)+1,Splácení[[#This Row],[počáteční
zůstatek]]),IFERROR(-IPMT(ÚrokováSazba/12,1,Splácení[[#This Row],[počet 
zbývajících]],D226),0)),0)</f>
        <v>4687.7682242787541</v>
      </c>
      <c r="F225" s="29">
        <f ca="1">IFERROR(IF(AND(ZadanéHodnoty,Splácení[[#This Row],[datum
platby]]&lt;&gt;""),-PPMT(ÚrokováSazba/12,1,DobaTrváníPůjčky-ROWS($C$4:C225)+1,Splácení[[#This Row],[počáteční
zůstatek]]),""),0)</f>
        <v>6023.5660441135587</v>
      </c>
      <c r="G225" s="29">
        <f ca="1">IF(Splácení[[#This Row],[datum
platby]]="",0,ČástkaDaněZNemovitosti)</f>
        <v>3750</v>
      </c>
      <c r="H225" s="29">
        <f ca="1">IF(Splácení[[#This Row],[datum
platby]]="",0,Splácení[[#This Row],[úrok]]+Splácení[[#This Row],[jistina]]+Splácení[[#This Row],[daň
z nemovitosti]])</f>
        <v>14461.334268392313</v>
      </c>
      <c r="I225" s="29">
        <f ca="1">IF(Splácení[[#This Row],[datum
platby]]="",0,Splácení[[#This Row],[počáteční
zůstatek]]-Splácení[[#This Row],[jistina]])</f>
        <v>1125064.373826901</v>
      </c>
      <c r="J225" s="14">
        <f ca="1">IF(Splácení[[#This Row],[konečný
zůstatek]]&gt;0,PosledníŘádek-ROW(),0)</f>
        <v>138</v>
      </c>
    </row>
    <row r="226" spans="2:10" ht="15" customHeight="1" x14ac:dyDescent="0.3">
      <c r="B226" s="12">
        <f>ROWS($B$4:B226)</f>
        <v>223</v>
      </c>
      <c r="C226" s="13">
        <f ca="1">IF(ZadanéHodnoty,IF(Splácení[[#This Row],[Č.]]&lt;=DobaTrváníPůjčky,IF(ROW()-ROW(Splácení[[#Headers],[datum
platby]])=1,ZahájeníPůjčky,IF(I225&gt;0,EDATE(C225,1),"")),""),"")</f>
        <v>50375</v>
      </c>
      <c r="D226" s="29">
        <f ca="1">IF(ROW()-ROW(Splácení[[#Headers],[počáteční
zůstatek]])=1,VýšePůjčky,IF(Splácení[[#This Row],[datum
platby]]="",0,INDEX(Splácení[], ROW()-4,8)))</f>
        <v>1125064.373826901</v>
      </c>
      <c r="E226" s="29">
        <f ca="1">IF(ZadanéHodnoty,IF(ROW()-ROW(Splácení[[#Headers],[úrok]])=1,-IPMT(ÚrokováSazba/12,1,DobaTrváníPůjčky-ROWS($C$4:C226)+1,Splácení[[#This Row],[počáteční
zůstatek]]),IFERROR(-IPMT(ÚrokováSazba/12,1,Splácení[[#This Row],[počet 
zbývajících]],D227),0)),0)</f>
        <v>4662.565456628904</v>
      </c>
      <c r="F226" s="29">
        <f ca="1">IFERROR(IF(AND(ZadanéHodnoty,Splácení[[#This Row],[datum
platby]]&lt;&gt;""),-PPMT(ÚrokováSazba/12,1,DobaTrváníPůjčky-ROWS($C$4:C226)+1,Splácení[[#This Row],[počáteční
zůstatek]]),""),0)</f>
        <v>6048.6642359640318</v>
      </c>
      <c r="G226" s="29">
        <f ca="1">IF(Splácení[[#This Row],[datum
platby]]="",0,ČástkaDaněZNemovitosti)</f>
        <v>3750</v>
      </c>
      <c r="H226" s="29">
        <f ca="1">IF(Splácení[[#This Row],[datum
platby]]="",0,Splácení[[#This Row],[úrok]]+Splácení[[#This Row],[jistina]]+Splácení[[#This Row],[daň
z nemovitosti]])</f>
        <v>14461.229692592937</v>
      </c>
      <c r="I226" s="29">
        <f ca="1">IF(Splácení[[#This Row],[datum
platby]]="",0,Splácení[[#This Row],[počáteční
zůstatek]]-Splácení[[#This Row],[jistina]])</f>
        <v>1119015.709590937</v>
      </c>
      <c r="J226" s="14">
        <f ca="1">IF(Splácení[[#This Row],[konečný
zůstatek]]&gt;0,PosledníŘádek-ROW(),0)</f>
        <v>137</v>
      </c>
    </row>
    <row r="227" spans="2:10" ht="15" customHeight="1" x14ac:dyDescent="0.3">
      <c r="B227" s="12">
        <f>ROWS($B$4:B227)</f>
        <v>224</v>
      </c>
      <c r="C227" s="13">
        <f ca="1">IF(ZadanéHodnoty,IF(Splácení[[#This Row],[Č.]]&lt;=DobaTrváníPůjčky,IF(ROW()-ROW(Splácení[[#Headers],[datum
platby]])=1,ZahájeníPůjčky,IF(I226&gt;0,EDATE(C226,1),"")),""),"")</f>
        <v>50406</v>
      </c>
      <c r="D227" s="29">
        <f ca="1">IF(ROW()-ROW(Splácení[[#Headers],[počáteční
zůstatek]])=1,VýšePůjčky,IF(Splácení[[#This Row],[datum
platby]]="",0,INDEX(Splácení[], ROW()-4,8)))</f>
        <v>1119015.709590937</v>
      </c>
      <c r="E227" s="29">
        <f ca="1">IF(ZadanéHodnoty,IF(ROW()-ROW(Splácení[[#Headers],[úrok]])=1,-IPMT(ÚrokováSazba/12,1,DobaTrváníPůjčky-ROWS($C$4:C227)+1,Splácení[[#This Row],[počáteční
zůstatek]]),IFERROR(-IPMT(ÚrokováSazba/12,1,Splácení[[#This Row],[počet 
zbývajících]],D228),0)),0)</f>
        <v>4637.25767744718</v>
      </c>
      <c r="F227" s="29">
        <f ca="1">IFERROR(IF(AND(ZadanéHodnoty,Splácení[[#This Row],[datum
platby]]&lt;&gt;""),-PPMT(ÚrokováSazba/12,1,DobaTrváníPůjčky-ROWS($C$4:C227)+1,Splácení[[#This Row],[počáteční
zůstatek]]),""),0)</f>
        <v>6073.8670036138819</v>
      </c>
      <c r="G227" s="29">
        <f ca="1">IF(Splácení[[#This Row],[datum
platby]]="",0,ČástkaDaněZNemovitosti)</f>
        <v>3750</v>
      </c>
      <c r="H227" s="29">
        <f ca="1">IF(Splácení[[#This Row],[datum
platby]]="",0,Splácení[[#This Row],[úrok]]+Splácení[[#This Row],[jistina]]+Splácení[[#This Row],[daň
z nemovitosti]])</f>
        <v>14461.124681061061</v>
      </c>
      <c r="I227" s="29">
        <f ca="1">IF(Splácení[[#This Row],[datum
platby]]="",0,Splácení[[#This Row],[počáteční
zůstatek]]-Splácení[[#This Row],[jistina]])</f>
        <v>1112941.8425873232</v>
      </c>
      <c r="J227" s="14">
        <f ca="1">IF(Splácení[[#This Row],[konečný
zůstatek]]&gt;0,PosledníŘádek-ROW(),0)</f>
        <v>136</v>
      </c>
    </row>
    <row r="228" spans="2:10" ht="15" customHeight="1" x14ac:dyDescent="0.3">
      <c r="B228" s="12">
        <f>ROWS($B$4:B228)</f>
        <v>225</v>
      </c>
      <c r="C228" s="13">
        <f ca="1">IF(ZadanéHodnoty,IF(Splácení[[#This Row],[Č.]]&lt;=DobaTrváníPůjčky,IF(ROW()-ROW(Splácení[[#Headers],[datum
platby]])=1,ZahájeníPůjčky,IF(I227&gt;0,EDATE(C227,1),"")),""),"")</f>
        <v>50437</v>
      </c>
      <c r="D228" s="29">
        <f ca="1">IF(ROW()-ROW(Splácení[[#Headers],[počáteční
zůstatek]])=1,VýšePůjčky,IF(Splácení[[#This Row],[datum
platby]]="",0,INDEX(Splácení[], ROW()-4,8)))</f>
        <v>1112941.8425873232</v>
      </c>
      <c r="E228" s="29">
        <f ca="1">IF(ZadanéHodnoty,IF(ROW()-ROW(Splácení[[#Headers],[úrok]])=1,-IPMT(ÚrokováSazba/12,1,DobaTrváníPůjčky-ROWS($C$4:C228)+1,Splácení[[#This Row],[počáteční
zůstatek]]),IFERROR(-IPMT(ÚrokováSazba/12,1,Splácení[[#This Row],[počet 
zbývajících]],D229),0)),0)</f>
        <v>4611.8444491855316</v>
      </c>
      <c r="F228" s="29">
        <f ca="1">IFERROR(IF(AND(ZadanéHodnoty,Splácení[[#This Row],[datum
platby]]&lt;&gt;""),-PPMT(ÚrokováSazba/12,1,DobaTrváníPůjčky-ROWS($C$4:C228)+1,Splácení[[#This Row],[počáteční
zůstatek]]),""),0)</f>
        <v>6099.174782795606</v>
      </c>
      <c r="G228" s="29">
        <f ca="1">IF(Splácení[[#This Row],[datum
platby]]="",0,ČástkaDaněZNemovitosti)</f>
        <v>3750</v>
      </c>
      <c r="H228" s="29">
        <f ca="1">IF(Splácení[[#This Row],[datum
platby]]="",0,Splácení[[#This Row],[úrok]]+Splácení[[#This Row],[jistina]]+Splácení[[#This Row],[daň
z nemovitosti]])</f>
        <v>14461.019231981138</v>
      </c>
      <c r="I228" s="29">
        <f ca="1">IF(Splácení[[#This Row],[datum
platby]]="",0,Splácení[[#This Row],[počáteční
zůstatek]]-Splácení[[#This Row],[jistina]])</f>
        <v>1106842.6678045276</v>
      </c>
      <c r="J228" s="14">
        <f ca="1">IF(Splácení[[#This Row],[konečný
zůstatek]]&gt;0,PosledníŘádek-ROW(),0)</f>
        <v>135</v>
      </c>
    </row>
    <row r="229" spans="2:10" ht="15" customHeight="1" x14ac:dyDescent="0.3">
      <c r="B229" s="12">
        <f>ROWS($B$4:B229)</f>
        <v>226</v>
      </c>
      <c r="C229" s="13">
        <f ca="1">IF(ZadanéHodnoty,IF(Splácení[[#This Row],[Č.]]&lt;=DobaTrváníPůjčky,IF(ROW()-ROW(Splácení[[#Headers],[datum
platby]])=1,ZahájeníPůjčky,IF(I228&gt;0,EDATE(C228,1),"")),""),"")</f>
        <v>50465</v>
      </c>
      <c r="D229" s="29">
        <f ca="1">IF(ROW()-ROW(Splácení[[#Headers],[počáteční
zůstatek]])=1,VýšePůjčky,IF(Splácení[[#This Row],[datum
platby]]="",0,INDEX(Splácení[], ROW()-4,8)))</f>
        <v>1106842.6678045276</v>
      </c>
      <c r="E229" s="29">
        <f ca="1">IF(ZadanéHodnoty,IF(ROW()-ROW(Splácení[[#Headers],[úrok]])=1,-IPMT(ÚrokováSazba/12,1,DobaTrváníPůjčky-ROWS($C$4:C229)+1,Splácení[[#This Row],[počáteční
zůstatek]]),IFERROR(-IPMT(ÚrokováSazba/12,1,Splácení[[#This Row],[počet 
zbývajících]],D230),0)),0)</f>
        <v>4586.3253324727921</v>
      </c>
      <c r="F229" s="29">
        <f ca="1">IFERROR(IF(AND(ZadanéHodnoty,Splácení[[#This Row],[datum
platby]]&lt;&gt;""),-PPMT(ÚrokováSazba/12,1,DobaTrváníPůjčky-ROWS($C$4:C229)+1,Splácení[[#This Row],[počáteční
zůstatek]]),""),0)</f>
        <v>6124.5880110572562</v>
      </c>
      <c r="G229" s="29">
        <f ca="1">IF(Splácení[[#This Row],[datum
platby]]="",0,ČástkaDaněZNemovitosti)</f>
        <v>3750</v>
      </c>
      <c r="H229" s="29">
        <f ca="1">IF(Splácení[[#This Row],[datum
platby]]="",0,Splácení[[#This Row],[úrok]]+Splácení[[#This Row],[jistina]]+Splácení[[#This Row],[daň
z nemovitosti]])</f>
        <v>14460.913343530048</v>
      </c>
      <c r="I229" s="29">
        <f ca="1">IF(Splácení[[#This Row],[datum
platby]]="",0,Splácení[[#This Row],[počáteční
zůstatek]]-Splácení[[#This Row],[jistina]])</f>
        <v>1100718.0797934702</v>
      </c>
      <c r="J229" s="14">
        <f ca="1">IF(Splácení[[#This Row],[konečný
zůstatek]]&gt;0,PosledníŘádek-ROW(),0)</f>
        <v>134</v>
      </c>
    </row>
    <row r="230" spans="2:10" ht="15" customHeight="1" x14ac:dyDescent="0.3">
      <c r="B230" s="12">
        <f>ROWS($B$4:B230)</f>
        <v>227</v>
      </c>
      <c r="C230" s="13">
        <f ca="1">IF(ZadanéHodnoty,IF(Splácení[[#This Row],[Č.]]&lt;=DobaTrváníPůjčky,IF(ROW()-ROW(Splácení[[#Headers],[datum
platby]])=1,ZahájeníPůjčky,IF(I229&gt;0,EDATE(C229,1),"")),""),"")</f>
        <v>50496</v>
      </c>
      <c r="D230" s="29">
        <f ca="1">IF(ROW()-ROW(Splácení[[#Headers],[počáteční
zůstatek]])=1,VýšePůjčky,IF(Splácení[[#This Row],[datum
platby]]="",0,INDEX(Splácení[], ROW()-4,8)))</f>
        <v>1100718.0797934702</v>
      </c>
      <c r="E230" s="29">
        <f ca="1">IF(ZadanéHodnoty,IF(ROW()-ROW(Splácení[[#Headers],[úrok]])=1,-IPMT(ÚrokováSazba/12,1,DobaTrváníPůjčky-ROWS($C$4:C230)+1,Splácení[[#This Row],[počáteční
zůstatek]]),IFERROR(-IPMT(ÚrokováSazba/12,1,Splácení[[#This Row],[počet 
zbývajících]],D231),0)),0)</f>
        <v>4560.6998861070842</v>
      </c>
      <c r="F230" s="29">
        <f ca="1">IFERROR(IF(AND(ZadanéHodnoty,Splácení[[#This Row],[datum
platby]]&lt;&gt;""),-PPMT(ÚrokováSazba/12,1,DobaTrváníPůjčky-ROWS($C$4:C230)+1,Splácení[[#This Row],[počáteční
zůstatek]]),""),0)</f>
        <v>6150.1071277699948</v>
      </c>
      <c r="G230" s="29">
        <f ca="1">IF(Splácení[[#This Row],[datum
platby]]="",0,ČástkaDaněZNemovitosti)</f>
        <v>3750</v>
      </c>
      <c r="H230" s="29">
        <f ca="1">IF(Splácení[[#This Row],[datum
platby]]="",0,Splácení[[#This Row],[úrok]]+Splácení[[#This Row],[jistina]]+Splácení[[#This Row],[daň
z nemovitosti]])</f>
        <v>14460.807013877078</v>
      </c>
      <c r="I230" s="29">
        <f ca="1">IF(Splácení[[#This Row],[datum
platby]]="",0,Splácení[[#This Row],[počáteční
zůstatek]]-Splácení[[#This Row],[jistina]])</f>
        <v>1094567.9726657001</v>
      </c>
      <c r="J230" s="14">
        <f ca="1">IF(Splácení[[#This Row],[konečný
zůstatek]]&gt;0,PosledníŘádek-ROW(),0)</f>
        <v>133</v>
      </c>
    </row>
    <row r="231" spans="2:10" ht="15" customHeight="1" x14ac:dyDescent="0.3">
      <c r="B231" s="12">
        <f>ROWS($B$4:B231)</f>
        <v>228</v>
      </c>
      <c r="C231" s="13">
        <f ca="1">IF(ZadanéHodnoty,IF(Splácení[[#This Row],[Č.]]&lt;=DobaTrváníPůjčky,IF(ROW()-ROW(Splácení[[#Headers],[datum
platby]])=1,ZahájeníPůjčky,IF(I230&gt;0,EDATE(C230,1),"")),""),"")</f>
        <v>50526</v>
      </c>
      <c r="D231" s="29">
        <f ca="1">IF(ROW()-ROW(Splácení[[#Headers],[počáteční
zůstatek]])=1,VýšePůjčky,IF(Splácení[[#This Row],[datum
platby]]="",0,INDEX(Splácení[], ROW()-4,8)))</f>
        <v>1094567.9726657001</v>
      </c>
      <c r="E231" s="29">
        <f ca="1">IF(ZadanéHodnoty,IF(ROW()-ROW(Splácení[[#Headers],[úrok]])=1,-IPMT(ÚrokováSazba/12,1,DobaTrváníPůjčky-ROWS($C$4:C231)+1,Splácení[[#This Row],[počáteční
zůstatek]]),IFERROR(-IPMT(ÚrokováSazba/12,1,Splácení[[#This Row],[počet 
zbývajících]],D232),0)),0)</f>
        <v>4534.9676670481849</v>
      </c>
      <c r="F231" s="29">
        <f ca="1">IFERROR(IF(AND(ZadanéHodnoty,Splácení[[#This Row],[datum
platby]]&lt;&gt;""),-PPMT(ÚrokováSazba/12,1,DobaTrváníPůjčky-ROWS($C$4:C231)+1,Splácení[[#This Row],[počáteční
zůstatek]]),""),0)</f>
        <v>6175.7325741357035</v>
      </c>
      <c r="G231" s="29">
        <f ca="1">IF(Splácení[[#This Row],[datum
platby]]="",0,ČástkaDaněZNemovitosti)</f>
        <v>3750</v>
      </c>
      <c r="H231" s="29">
        <f ca="1">IF(Splácení[[#This Row],[datum
platby]]="",0,Splácení[[#This Row],[úrok]]+Splácení[[#This Row],[jistina]]+Splácení[[#This Row],[daň
z nemovitosti]])</f>
        <v>14460.700241183888</v>
      </c>
      <c r="I231" s="29">
        <f ca="1">IF(Splácení[[#This Row],[datum
platby]]="",0,Splácení[[#This Row],[počáteční
zůstatek]]-Splácení[[#This Row],[jistina]])</f>
        <v>1088392.2400915644</v>
      </c>
      <c r="J231" s="14">
        <f ca="1">IF(Splácení[[#This Row],[konečný
zůstatek]]&gt;0,PosledníŘádek-ROW(),0)</f>
        <v>132</v>
      </c>
    </row>
    <row r="232" spans="2:10" ht="15" customHeight="1" x14ac:dyDescent="0.3">
      <c r="B232" s="12">
        <f>ROWS($B$4:B232)</f>
        <v>229</v>
      </c>
      <c r="C232" s="13">
        <f ca="1">IF(ZadanéHodnoty,IF(Splácení[[#This Row],[Č.]]&lt;=DobaTrváníPůjčky,IF(ROW()-ROW(Splácení[[#Headers],[datum
platby]])=1,ZahájeníPůjčky,IF(I231&gt;0,EDATE(C231,1),"")),""),"")</f>
        <v>50557</v>
      </c>
      <c r="D232" s="29">
        <f ca="1">IF(ROW()-ROW(Splácení[[#Headers],[počáteční
zůstatek]])=1,VýšePůjčky,IF(Splácení[[#This Row],[datum
platby]]="",0,INDEX(Splácení[], ROW()-4,8)))</f>
        <v>1088392.2400915644</v>
      </c>
      <c r="E232" s="29">
        <f ca="1">IF(ZadanéHodnoty,IF(ROW()-ROW(Splácení[[#Headers],[úrok]])=1,-IPMT(ÚrokováSazba/12,1,DobaTrváníPůjčky-ROWS($C$4:C232)+1,Splácení[[#This Row],[počáteční
zůstatek]]),IFERROR(-IPMT(ÚrokováSazba/12,1,Splácení[[#This Row],[počet 
zbývajících]],D233),0)),0)</f>
        <v>4509.128230409874</v>
      </c>
      <c r="F232" s="29">
        <f ca="1">IFERROR(IF(AND(ZadanéHodnoty,Splácení[[#This Row],[datum
platby]]&lt;&gt;""),-PPMT(ÚrokováSazba/12,1,DobaTrváníPůjčky-ROWS($C$4:C232)+1,Splácení[[#This Row],[počáteční
zůstatek]]),""),0)</f>
        <v>6201.4647931946001</v>
      </c>
      <c r="G232" s="29">
        <f ca="1">IF(Splácení[[#This Row],[datum
platby]]="",0,ČástkaDaněZNemovitosti)</f>
        <v>3750</v>
      </c>
      <c r="H232" s="29">
        <f ca="1">IF(Splácení[[#This Row],[datum
platby]]="",0,Splácení[[#This Row],[úrok]]+Splácení[[#This Row],[jistina]]+Splácení[[#This Row],[daň
z nemovitosti]])</f>
        <v>14460.593023604473</v>
      </c>
      <c r="I232" s="29">
        <f ca="1">IF(Splácení[[#This Row],[datum
platby]]="",0,Splácení[[#This Row],[počáteční
zůstatek]]-Splácení[[#This Row],[jistina]])</f>
        <v>1082190.7752983698</v>
      </c>
      <c r="J232" s="14">
        <f ca="1">IF(Splácení[[#This Row],[konečný
zůstatek]]&gt;0,PosledníŘádek-ROW(),0)</f>
        <v>131</v>
      </c>
    </row>
    <row r="233" spans="2:10" ht="15" customHeight="1" x14ac:dyDescent="0.3">
      <c r="B233" s="12">
        <f>ROWS($B$4:B233)</f>
        <v>230</v>
      </c>
      <c r="C233" s="13">
        <f ca="1">IF(ZadanéHodnoty,IF(Splácení[[#This Row],[Č.]]&lt;=DobaTrváníPůjčky,IF(ROW()-ROW(Splácení[[#Headers],[datum
platby]])=1,ZahájeníPůjčky,IF(I232&gt;0,EDATE(C232,1),"")),""),"")</f>
        <v>50587</v>
      </c>
      <c r="D233" s="29">
        <f ca="1">IF(ROW()-ROW(Splácení[[#Headers],[počáteční
zůstatek]])=1,VýšePůjčky,IF(Splácení[[#This Row],[datum
platby]]="",0,INDEX(Splácení[], ROW()-4,8)))</f>
        <v>1082190.7752983698</v>
      </c>
      <c r="E233" s="29">
        <f ca="1">IF(ZadanéHodnoty,IF(ROW()-ROW(Splácení[[#Headers],[úrok]])=1,-IPMT(ÚrokováSazba/12,1,DobaTrváníPůjčky-ROWS($C$4:C233)+1,Splácení[[#This Row],[počáteční
zůstatek]]),IFERROR(-IPMT(ÚrokováSazba/12,1,Splácení[[#This Row],[počet 
zbývajících]],D234),0)),0)</f>
        <v>4483.1811294522367</v>
      </c>
      <c r="F233" s="29">
        <f ca="1">IFERROR(IF(AND(ZadanéHodnoty,Splácení[[#This Row],[datum
platby]]&lt;&gt;""),-PPMT(ÚrokováSazba/12,1,DobaTrváníPůjčky-ROWS($C$4:C233)+1,Splácení[[#This Row],[počáteční
zůstatek]]),""),0)</f>
        <v>6227.304229832911</v>
      </c>
      <c r="G233" s="29">
        <f ca="1">IF(Splácení[[#This Row],[datum
platby]]="",0,ČástkaDaněZNemovitosti)</f>
        <v>3750</v>
      </c>
      <c r="H233" s="29">
        <f ca="1">IF(Splácení[[#This Row],[datum
platby]]="",0,Splácení[[#This Row],[úrok]]+Splácení[[#This Row],[jistina]]+Splácení[[#This Row],[daň
z nemovitosti]])</f>
        <v>14460.485359285147</v>
      </c>
      <c r="I233" s="29">
        <f ca="1">IF(Splácení[[#This Row],[datum
platby]]="",0,Splácení[[#This Row],[počáteční
zůstatek]]-Splácení[[#This Row],[jistina]])</f>
        <v>1075963.4710685369</v>
      </c>
      <c r="J233" s="14">
        <f ca="1">IF(Splácení[[#This Row],[konečný
zůstatek]]&gt;0,PosledníŘádek-ROW(),0)</f>
        <v>130</v>
      </c>
    </row>
    <row r="234" spans="2:10" ht="15" customHeight="1" x14ac:dyDescent="0.3">
      <c r="B234" s="12">
        <f>ROWS($B$4:B234)</f>
        <v>231</v>
      </c>
      <c r="C234" s="13">
        <f ca="1">IF(ZadanéHodnoty,IF(Splácení[[#This Row],[Č.]]&lt;=DobaTrváníPůjčky,IF(ROW()-ROW(Splácení[[#Headers],[datum
platby]])=1,ZahájeníPůjčky,IF(I233&gt;0,EDATE(C233,1),"")),""),"")</f>
        <v>50618</v>
      </c>
      <c r="D234" s="29">
        <f ca="1">IF(ROW()-ROW(Splácení[[#Headers],[počáteční
zůstatek]])=1,VýšePůjčky,IF(Splácení[[#This Row],[datum
platby]]="",0,INDEX(Splácení[], ROW()-4,8)))</f>
        <v>1075963.4710685369</v>
      </c>
      <c r="E234" s="29">
        <f ca="1">IF(ZadanéHodnoty,IF(ROW()-ROW(Splácení[[#Headers],[úrok]])=1,-IPMT(ÚrokováSazba/12,1,DobaTrváníPůjčky-ROWS($C$4:C234)+1,Splácení[[#This Row],[počáteční
zůstatek]]),IFERROR(-IPMT(ÚrokováSazba/12,1,Splácení[[#This Row],[počet 
zbývajících]],D235),0)),0)</f>
        <v>4457.1259155739426</v>
      </c>
      <c r="F234" s="29">
        <f ca="1">IFERROR(IF(AND(ZadanéHodnoty,Splácení[[#This Row],[datum
platby]]&lt;&gt;""),-PPMT(ÚrokováSazba/12,1,DobaTrváníPůjčky-ROWS($C$4:C234)+1,Splácení[[#This Row],[počáteční
zůstatek]]),""),0)</f>
        <v>6253.2513307905483</v>
      </c>
      <c r="G234" s="29">
        <f ca="1">IF(Splácení[[#This Row],[datum
platby]]="",0,ČástkaDaněZNemovitosti)</f>
        <v>3750</v>
      </c>
      <c r="H234" s="29">
        <f ca="1">IF(Splácení[[#This Row],[datum
platby]]="",0,Splácení[[#This Row],[úrok]]+Splácení[[#This Row],[jistina]]+Splácení[[#This Row],[daň
z nemovitosti]])</f>
        <v>14460.377246364491</v>
      </c>
      <c r="I234" s="29">
        <f ca="1">IF(Splácení[[#This Row],[datum
platby]]="",0,Splácení[[#This Row],[počáteční
zůstatek]]-Splácení[[#This Row],[jistina]])</f>
        <v>1069710.2197377463</v>
      </c>
      <c r="J234" s="14">
        <f ca="1">IF(Splácení[[#This Row],[konečný
zůstatek]]&gt;0,PosledníŘádek-ROW(),0)</f>
        <v>129</v>
      </c>
    </row>
    <row r="235" spans="2:10" ht="15" customHeight="1" x14ac:dyDescent="0.3">
      <c r="B235" s="12">
        <f>ROWS($B$4:B235)</f>
        <v>232</v>
      </c>
      <c r="C235" s="13">
        <f ca="1">IF(ZadanéHodnoty,IF(Splácení[[#This Row],[Č.]]&lt;=DobaTrváníPůjčky,IF(ROW()-ROW(Splácení[[#Headers],[datum
platby]])=1,ZahájeníPůjčky,IF(I234&gt;0,EDATE(C234,1),"")),""),"")</f>
        <v>50649</v>
      </c>
      <c r="D235" s="29">
        <f ca="1">IF(ROW()-ROW(Splácení[[#Headers],[počáteční
zůstatek]])=1,VýšePůjčky,IF(Splácení[[#This Row],[datum
platby]]="",0,INDEX(Splácení[], ROW()-4,8)))</f>
        <v>1069710.2197377463</v>
      </c>
      <c r="E235" s="29">
        <f ca="1">IF(ZadanéHodnoty,IF(ROW()-ROW(Splácení[[#Headers],[úrok]])=1,-IPMT(ÚrokováSazba/12,1,DobaTrváníPůjčky-ROWS($C$4:C235)+1,Splácení[[#This Row],[počáteční
zůstatek]]),IFERROR(-IPMT(ÚrokováSazba/12,1,Splácení[[#This Row],[počet 
zbývajících]],D236),0)),0)</f>
        <v>4430.9621383044896</v>
      </c>
      <c r="F235" s="29">
        <f ca="1">IFERROR(IF(AND(ZadanéHodnoty,Splácení[[#This Row],[datum
platby]]&lt;&gt;""),-PPMT(ÚrokováSazba/12,1,DobaTrváníPůjčky-ROWS($C$4:C235)+1,Splácení[[#This Row],[počáteční
zůstatek]]),""),0)</f>
        <v>6279.3065446688424</v>
      </c>
      <c r="G235" s="29">
        <f ca="1">IF(Splácení[[#This Row],[datum
platby]]="",0,ČástkaDaněZNemovitosti)</f>
        <v>3750</v>
      </c>
      <c r="H235" s="29">
        <f ca="1">IF(Splácení[[#This Row],[datum
platby]]="",0,Splácení[[#This Row],[úrok]]+Splácení[[#This Row],[jistina]]+Splácení[[#This Row],[daň
z nemovitosti]])</f>
        <v>14460.268682973332</v>
      </c>
      <c r="I235" s="29">
        <f ca="1">IF(Splácení[[#This Row],[datum
platby]]="",0,Splácení[[#This Row],[počáteční
zůstatek]]-Splácení[[#This Row],[jistina]])</f>
        <v>1063430.9131930775</v>
      </c>
      <c r="J235" s="14">
        <f ca="1">IF(Splácení[[#This Row],[konečný
zůstatek]]&gt;0,PosledníŘádek-ROW(),0)</f>
        <v>128</v>
      </c>
    </row>
    <row r="236" spans="2:10" ht="15" customHeight="1" x14ac:dyDescent="0.3">
      <c r="B236" s="12">
        <f>ROWS($B$4:B236)</f>
        <v>233</v>
      </c>
      <c r="C236" s="13">
        <f ca="1">IF(ZadanéHodnoty,IF(Splácení[[#This Row],[Č.]]&lt;=DobaTrváníPůjčky,IF(ROW()-ROW(Splácení[[#Headers],[datum
platby]])=1,ZahájeníPůjčky,IF(I235&gt;0,EDATE(C235,1),"")),""),"")</f>
        <v>50679</v>
      </c>
      <c r="D236" s="29">
        <f ca="1">IF(ROW()-ROW(Splácení[[#Headers],[počáteční
zůstatek]])=1,VýšePůjčky,IF(Splácení[[#This Row],[datum
platby]]="",0,INDEX(Splácení[], ROW()-4,8)))</f>
        <v>1063430.9131930775</v>
      </c>
      <c r="E236" s="29">
        <f ca="1">IF(ZadanéHodnoty,IF(ROW()-ROW(Splácení[[#Headers],[úrok]])=1,-IPMT(ÚrokováSazba/12,1,DobaTrváníPůjčky-ROWS($C$4:C236)+1,Splácení[[#This Row],[počáteční
zůstatek]]),IFERROR(-IPMT(ÚrokováSazba/12,1,Splácení[[#This Row],[počet 
zbývajících]],D237),0)),0)</f>
        <v>4404.6893452964132</v>
      </c>
      <c r="F236" s="29">
        <f ca="1">IFERROR(IF(AND(ZadanéHodnoty,Splácení[[#This Row],[datum
platby]]&lt;&gt;""),-PPMT(ÚrokováSazba/12,1,DobaTrváníPůjčky-ROWS($C$4:C236)+1,Splácení[[#This Row],[počáteční
zůstatek]]),""),0)</f>
        <v>6305.4703219382945</v>
      </c>
      <c r="G236" s="29">
        <f ca="1">IF(Splácení[[#This Row],[datum
platby]]="",0,ČástkaDaněZNemovitosti)</f>
        <v>3750</v>
      </c>
      <c r="H236" s="29">
        <f ca="1">IF(Splácení[[#This Row],[datum
platby]]="",0,Splácení[[#This Row],[úrok]]+Splácení[[#This Row],[jistina]]+Splácení[[#This Row],[daň
z nemovitosti]])</f>
        <v>14460.159667234708</v>
      </c>
      <c r="I236" s="29">
        <f ca="1">IF(Splácení[[#This Row],[datum
platby]]="",0,Splácení[[#This Row],[počáteční
zůstatek]]-Splácení[[#This Row],[jistina]])</f>
        <v>1057125.4428711392</v>
      </c>
      <c r="J236" s="14">
        <f ca="1">IF(Splácení[[#This Row],[konečný
zůstatek]]&gt;0,PosledníŘádek-ROW(),0)</f>
        <v>127</v>
      </c>
    </row>
    <row r="237" spans="2:10" ht="15" customHeight="1" x14ac:dyDescent="0.3">
      <c r="B237" s="12">
        <f>ROWS($B$4:B237)</f>
        <v>234</v>
      </c>
      <c r="C237" s="13">
        <f ca="1">IF(ZadanéHodnoty,IF(Splácení[[#This Row],[Č.]]&lt;=DobaTrváníPůjčky,IF(ROW()-ROW(Splácení[[#Headers],[datum
platby]])=1,ZahájeníPůjčky,IF(I236&gt;0,EDATE(C236,1),"")),""),"")</f>
        <v>50710</v>
      </c>
      <c r="D237" s="29">
        <f ca="1">IF(ROW()-ROW(Splácení[[#Headers],[počáteční
zůstatek]])=1,VýšePůjčky,IF(Splácení[[#This Row],[datum
platby]]="",0,INDEX(Splácení[], ROW()-4,8)))</f>
        <v>1057125.4428711392</v>
      </c>
      <c r="E237" s="29">
        <f ca="1">IF(ZadanéHodnoty,IF(ROW()-ROW(Splácení[[#Headers],[úrok]])=1,-IPMT(ÚrokováSazba/12,1,DobaTrváníPůjčky-ROWS($C$4:C237)+1,Splácení[[#This Row],[počáteční
zůstatek]]),IFERROR(-IPMT(ÚrokováSazba/12,1,Splácení[[#This Row],[počet 
zbývajících]],D238),0)),0)</f>
        <v>4378.3070823174694</v>
      </c>
      <c r="F237" s="29">
        <f ca="1">IFERROR(IF(AND(ZadanéHodnoty,Splácení[[#This Row],[datum
platby]]&lt;&gt;""),-PPMT(ÚrokováSazba/12,1,DobaTrváníPůjčky-ROWS($C$4:C237)+1,Splácení[[#This Row],[počáteční
zůstatek]]),""),0)</f>
        <v>6331.74311494637</v>
      </c>
      <c r="G237" s="29">
        <f ca="1">IF(Splácení[[#This Row],[datum
platby]]="",0,ČástkaDaněZNemovitosti)</f>
        <v>3750</v>
      </c>
      <c r="H237" s="29">
        <f ca="1">IF(Splácení[[#This Row],[datum
platby]]="",0,Splácení[[#This Row],[úrok]]+Splácení[[#This Row],[jistina]]+Splácení[[#This Row],[daň
z nemovitosti]])</f>
        <v>14460.050197263839</v>
      </c>
      <c r="I237" s="29">
        <f ca="1">IF(Splácení[[#This Row],[datum
platby]]="",0,Splácení[[#This Row],[počáteční
zůstatek]]-Splácení[[#This Row],[jistina]])</f>
        <v>1050793.6997561927</v>
      </c>
      <c r="J237" s="14">
        <f ca="1">IF(Splácení[[#This Row],[konečný
zůstatek]]&gt;0,PosledníŘádek-ROW(),0)</f>
        <v>126</v>
      </c>
    </row>
    <row r="238" spans="2:10" ht="15" customHeight="1" x14ac:dyDescent="0.3">
      <c r="B238" s="12">
        <f>ROWS($B$4:B238)</f>
        <v>235</v>
      </c>
      <c r="C238" s="13">
        <f ca="1">IF(ZadanéHodnoty,IF(Splácení[[#This Row],[Č.]]&lt;=DobaTrváníPůjčky,IF(ROW()-ROW(Splácení[[#Headers],[datum
platby]])=1,ZahájeníPůjčky,IF(I237&gt;0,EDATE(C237,1),"")),""),"")</f>
        <v>50740</v>
      </c>
      <c r="D238" s="29">
        <f ca="1">IF(ROW()-ROW(Splácení[[#Headers],[počáteční
zůstatek]])=1,VýšePůjčky,IF(Splácení[[#This Row],[datum
platby]]="",0,INDEX(Splácení[], ROW()-4,8)))</f>
        <v>1050793.6997561927</v>
      </c>
      <c r="E238" s="29">
        <f ca="1">IF(ZadanéHodnoty,IF(ROW()-ROW(Splácení[[#Headers],[úrok]])=1,-IPMT(ÚrokováSazba/12,1,DobaTrváníPůjčky-ROWS($C$4:C238)+1,Splácení[[#This Row],[počáteční
zůstatek]]),IFERROR(-IPMT(ÚrokováSazba/12,1,Splácení[[#This Row],[počet 
zbývajících]],D239),0)),0)</f>
        <v>4351.8148932427812</v>
      </c>
      <c r="F238" s="29">
        <f ca="1">IFERROR(IF(AND(ZadanéHodnoty,Splácení[[#This Row],[datum
platby]]&lt;&gt;""),-PPMT(ÚrokováSazba/12,1,DobaTrváníPůjčky-ROWS($C$4:C238)+1,Splácení[[#This Row],[počáteční
zůstatek]]),""),0)</f>
        <v>6358.1253779253138</v>
      </c>
      <c r="G238" s="29">
        <f ca="1">IF(Splácení[[#This Row],[datum
platby]]="",0,ČástkaDaněZNemovitosti)</f>
        <v>3750</v>
      </c>
      <c r="H238" s="29">
        <f ca="1">IF(Splácení[[#This Row],[datum
platby]]="",0,Splácení[[#This Row],[úrok]]+Splácení[[#This Row],[jistina]]+Splácení[[#This Row],[daň
z nemovitosti]])</f>
        <v>14459.940271168096</v>
      </c>
      <c r="I238" s="29">
        <f ca="1">IF(Splácení[[#This Row],[datum
platby]]="",0,Splácení[[#This Row],[počáteční
zůstatek]]-Splácení[[#This Row],[jistina]])</f>
        <v>1044435.5743782674</v>
      </c>
      <c r="J238" s="14">
        <f ca="1">IF(Splácení[[#This Row],[konečný
zůstatek]]&gt;0,PosledníŘádek-ROW(),0)</f>
        <v>125</v>
      </c>
    </row>
    <row r="239" spans="2:10" ht="15" customHeight="1" x14ac:dyDescent="0.3">
      <c r="B239" s="12">
        <f>ROWS($B$4:B239)</f>
        <v>236</v>
      </c>
      <c r="C239" s="13">
        <f ca="1">IF(ZadanéHodnoty,IF(Splácení[[#This Row],[Č.]]&lt;=DobaTrváníPůjčky,IF(ROW()-ROW(Splácení[[#Headers],[datum
platby]])=1,ZahájeníPůjčky,IF(I238&gt;0,EDATE(C238,1),"")),""),"")</f>
        <v>50771</v>
      </c>
      <c r="D239" s="29">
        <f ca="1">IF(ROW()-ROW(Splácení[[#Headers],[počáteční
zůstatek]])=1,VýšePůjčky,IF(Splácení[[#This Row],[datum
platby]]="",0,INDEX(Splácení[], ROW()-4,8)))</f>
        <v>1044435.5743782674</v>
      </c>
      <c r="E239" s="29">
        <f ca="1">IF(ZadanéHodnoty,IF(ROW()-ROW(Splácení[[#Headers],[úrok]])=1,-IPMT(ÚrokováSazba/12,1,DobaTrváníPůjčky-ROWS($C$4:C239)+1,Splácení[[#This Row],[počáteční
zůstatek]]),IFERROR(-IPMT(ÚrokováSazba/12,1,Splácení[[#This Row],[počet 
zbývajících]],D240),0)),0)</f>
        <v>4325.2123200469478</v>
      </c>
      <c r="F239" s="29">
        <f ca="1">IFERROR(IF(AND(ZadanéHodnoty,Splácení[[#This Row],[datum
platby]]&lt;&gt;""),-PPMT(ÚrokováSazba/12,1,DobaTrváníPůjčky-ROWS($C$4:C239)+1,Splácení[[#This Row],[počáteční
zůstatek]]),""),0)</f>
        <v>6384.6175670000011</v>
      </c>
      <c r="G239" s="29">
        <f ca="1">IF(Splácení[[#This Row],[datum
platby]]="",0,ČástkaDaněZNemovitosti)</f>
        <v>3750</v>
      </c>
      <c r="H239" s="29">
        <f ca="1">IF(Splácení[[#This Row],[datum
platby]]="",0,Splácení[[#This Row],[úrok]]+Splácení[[#This Row],[jistina]]+Splácení[[#This Row],[daň
z nemovitosti]])</f>
        <v>14459.829887046948</v>
      </c>
      <c r="I239" s="29">
        <f ca="1">IF(Splácení[[#This Row],[datum
platby]]="",0,Splácení[[#This Row],[počáteční
zůstatek]]-Splácení[[#This Row],[jistina]])</f>
        <v>1038050.9568112674</v>
      </c>
      <c r="J239" s="14">
        <f ca="1">IF(Splácení[[#This Row],[konečný
zůstatek]]&gt;0,PosledníŘádek-ROW(),0)</f>
        <v>124</v>
      </c>
    </row>
    <row r="240" spans="2:10" ht="15" customHeight="1" x14ac:dyDescent="0.3">
      <c r="B240" s="12">
        <f>ROWS($B$4:B240)</f>
        <v>237</v>
      </c>
      <c r="C240" s="13">
        <f ca="1">IF(ZadanéHodnoty,IF(Splácení[[#This Row],[Č.]]&lt;=DobaTrváníPůjčky,IF(ROW()-ROW(Splácení[[#Headers],[datum
platby]])=1,ZahájeníPůjčky,IF(I239&gt;0,EDATE(C239,1),"")),""),"")</f>
        <v>50802</v>
      </c>
      <c r="D240" s="29">
        <f ca="1">IF(ROW()-ROW(Splácení[[#Headers],[počáteční
zůstatek]])=1,VýšePůjčky,IF(Splácení[[#This Row],[datum
platby]]="",0,INDEX(Splácení[], ROW()-4,8)))</f>
        <v>1038050.9568112674</v>
      </c>
      <c r="E240" s="29">
        <f ca="1">IF(ZadanéHodnoty,IF(ROW()-ROW(Splácení[[#Headers],[úrok]])=1,-IPMT(ÚrokováSazba/12,1,DobaTrváníPůjčky-ROWS($C$4:C240)+1,Splácení[[#This Row],[počáteční
zůstatek]]),IFERROR(-IPMT(ÚrokováSazba/12,1,Splácení[[#This Row],[počet 
zbývajících]],D241),0)),0)</f>
        <v>4298.4989027961319</v>
      </c>
      <c r="F240" s="29">
        <f ca="1">IFERROR(IF(AND(ZadanéHodnoty,Splácení[[#This Row],[datum
platby]]&lt;&gt;""),-PPMT(ÚrokováSazba/12,1,DobaTrváníPůjčky-ROWS($C$4:C240)+1,Splácení[[#This Row],[počáteční
zůstatek]]),""),0)</f>
        <v>6411.2201401958346</v>
      </c>
      <c r="G240" s="29">
        <f ca="1">IF(Splácení[[#This Row],[datum
platby]]="",0,ČástkaDaněZNemovitosti)</f>
        <v>3750</v>
      </c>
      <c r="H240" s="29">
        <f ca="1">IF(Splácení[[#This Row],[datum
platby]]="",0,Splácení[[#This Row],[úrok]]+Splácení[[#This Row],[jistina]]+Splácení[[#This Row],[daň
z nemovitosti]])</f>
        <v>14459.719042991966</v>
      </c>
      <c r="I240" s="29">
        <f ca="1">IF(Splácení[[#This Row],[datum
platby]]="",0,Splácení[[#This Row],[počáteční
zůstatek]]-Splácení[[#This Row],[jistina]])</f>
        <v>1031639.7366710716</v>
      </c>
      <c r="J240" s="14">
        <f ca="1">IF(Splácení[[#This Row],[konečný
zůstatek]]&gt;0,PosledníŘádek-ROW(),0)</f>
        <v>123</v>
      </c>
    </row>
    <row r="241" spans="2:10" ht="15" customHeight="1" x14ac:dyDescent="0.3">
      <c r="B241" s="12">
        <f>ROWS($B$4:B241)</f>
        <v>238</v>
      </c>
      <c r="C241" s="13">
        <f ca="1">IF(ZadanéHodnoty,IF(Splácení[[#This Row],[Č.]]&lt;=DobaTrváníPůjčky,IF(ROW()-ROW(Splácení[[#Headers],[datum
platby]])=1,ZahájeníPůjčky,IF(I240&gt;0,EDATE(C240,1),"")),""),"")</f>
        <v>50830</v>
      </c>
      <c r="D241" s="29">
        <f ca="1">IF(ROW()-ROW(Splácení[[#Headers],[počáteční
zůstatek]])=1,VýšePůjčky,IF(Splácení[[#This Row],[datum
platby]]="",0,INDEX(Splácení[], ROW()-4,8)))</f>
        <v>1031639.7366710716</v>
      </c>
      <c r="E241" s="29">
        <f ca="1">IF(ZadanéHodnoty,IF(ROW()-ROW(Splácení[[#Headers],[úrok]])=1,-IPMT(ÚrokováSazba/12,1,DobaTrváníPůjčky-ROWS($C$4:C241)+1,Splácení[[#This Row],[počáteční
zůstatek]]),IFERROR(-IPMT(ÚrokováSazba/12,1,Splácení[[#This Row],[počet 
zbývajících]],D242),0)),0)</f>
        <v>4271.6741796401038</v>
      </c>
      <c r="F241" s="29">
        <f ca="1">IFERROR(IF(AND(ZadanéHodnoty,Splácení[[#This Row],[datum
platby]]&lt;&gt;""),-PPMT(ÚrokováSazba/12,1,DobaTrváníPůjčky-ROWS($C$4:C241)+1,Splácení[[#This Row],[počáteční
zůstatek]]),""),0)</f>
        <v>6437.9335574466522</v>
      </c>
      <c r="G241" s="29">
        <f ca="1">IF(Splácení[[#This Row],[datum
platby]]="",0,ČástkaDaněZNemovitosti)</f>
        <v>3750</v>
      </c>
      <c r="H241" s="29">
        <f ca="1">IF(Splácení[[#This Row],[datum
platby]]="",0,Splácení[[#This Row],[úrok]]+Splácení[[#This Row],[jistina]]+Splácení[[#This Row],[daň
z nemovitosti]])</f>
        <v>14459.607737086757</v>
      </c>
      <c r="I241" s="29">
        <f ca="1">IF(Splácení[[#This Row],[datum
platby]]="",0,Splácení[[#This Row],[počáteční
zůstatek]]-Splácení[[#This Row],[jistina]])</f>
        <v>1025201.8031136249</v>
      </c>
      <c r="J241" s="14">
        <f ca="1">IF(Splácení[[#This Row],[konečný
zůstatek]]&gt;0,PosledníŘádek-ROW(),0)</f>
        <v>122</v>
      </c>
    </row>
    <row r="242" spans="2:10" ht="15" customHeight="1" x14ac:dyDescent="0.3">
      <c r="B242" s="12">
        <f>ROWS($B$4:B242)</f>
        <v>239</v>
      </c>
      <c r="C242" s="13">
        <f ca="1">IF(ZadanéHodnoty,IF(Splácení[[#This Row],[Č.]]&lt;=DobaTrváníPůjčky,IF(ROW()-ROW(Splácení[[#Headers],[datum
platby]])=1,ZahájeníPůjčky,IF(I241&gt;0,EDATE(C241,1),"")),""),"")</f>
        <v>50861</v>
      </c>
      <c r="D242" s="29">
        <f ca="1">IF(ROW()-ROW(Splácení[[#Headers],[počáteční
zůstatek]])=1,VýšePůjčky,IF(Splácení[[#This Row],[datum
platby]]="",0,INDEX(Splácení[], ROW()-4,8)))</f>
        <v>1025201.8031136249</v>
      </c>
      <c r="E242" s="29">
        <f ca="1">IF(ZadanéHodnoty,IF(ROW()-ROW(Splácení[[#Headers],[úrok]])=1,-IPMT(ÚrokováSazba/12,1,DobaTrváníPůjčky-ROWS($C$4:C242)+1,Splácení[[#This Row],[počáteční
zůstatek]]),IFERROR(-IPMT(ÚrokováSazba/12,1,Splácení[[#This Row],[počet 
zbývajících]],D243),0)),0)</f>
        <v>4244.7376868042593</v>
      </c>
      <c r="F242" s="29">
        <f ca="1">IFERROR(IF(AND(ZadanéHodnoty,Splácení[[#This Row],[datum
platby]]&lt;&gt;""),-PPMT(ÚrokováSazba/12,1,DobaTrváníPůjčky-ROWS($C$4:C242)+1,Splácení[[#This Row],[počáteční
zůstatek]]),""),0)</f>
        <v>6464.7582806026794</v>
      </c>
      <c r="G242" s="29">
        <f ca="1">IF(Splácení[[#This Row],[datum
platby]]="",0,ČástkaDaněZNemovitosti)</f>
        <v>3750</v>
      </c>
      <c r="H242" s="29">
        <f ca="1">IF(Splácení[[#This Row],[datum
platby]]="",0,Splácení[[#This Row],[úrok]]+Splácení[[#This Row],[jistina]]+Splácení[[#This Row],[daň
z nemovitosti]])</f>
        <v>14459.49596740694</v>
      </c>
      <c r="I242" s="29">
        <f ca="1">IF(Splácení[[#This Row],[datum
platby]]="",0,Splácení[[#This Row],[počáteční
zůstatek]]-Splácení[[#This Row],[jistina]])</f>
        <v>1018737.0448330223</v>
      </c>
      <c r="J242" s="14">
        <f ca="1">IF(Splácení[[#This Row],[konečný
zůstatek]]&gt;0,PosledníŘádek-ROW(),0)</f>
        <v>121</v>
      </c>
    </row>
    <row r="243" spans="2:10" ht="15" customHeight="1" x14ac:dyDescent="0.3">
      <c r="B243" s="12">
        <f>ROWS($B$4:B243)</f>
        <v>240</v>
      </c>
      <c r="C243" s="13">
        <f ca="1">IF(ZadanéHodnoty,IF(Splácení[[#This Row],[Č.]]&lt;=DobaTrváníPůjčky,IF(ROW()-ROW(Splácení[[#Headers],[datum
platby]])=1,ZahájeníPůjčky,IF(I242&gt;0,EDATE(C242,1),"")),""),"")</f>
        <v>50891</v>
      </c>
      <c r="D243" s="29">
        <f ca="1">IF(ROW()-ROW(Splácení[[#Headers],[počáteční
zůstatek]])=1,VýšePůjčky,IF(Splácení[[#This Row],[datum
platby]]="",0,INDEX(Splácení[], ROW()-4,8)))</f>
        <v>1018737.0448330223</v>
      </c>
      <c r="E243" s="29">
        <f ca="1">IF(ZadanéHodnoty,IF(ROW()-ROW(Splácení[[#Headers],[úrok]])=1,-IPMT(ÚrokováSazba/12,1,DobaTrváníPůjčky-ROWS($C$4:C243)+1,Splácení[[#This Row],[počáteční
zůstatek]]),IFERROR(-IPMT(ÚrokováSazba/12,1,Splácení[[#This Row],[počet 
zbývajících]],D244),0)),0)</f>
        <v>4217.6889585815989</v>
      </c>
      <c r="F243" s="29">
        <f ca="1">IFERROR(IF(AND(ZadanéHodnoty,Splácení[[#This Row],[datum
platby]]&lt;&gt;""),-PPMT(ÚrokováSazba/12,1,DobaTrváníPůjčky-ROWS($C$4:C243)+1,Splácení[[#This Row],[počáteční
zůstatek]]),""),0)</f>
        <v>6491.6947734385267</v>
      </c>
      <c r="G243" s="29">
        <f ca="1">IF(Splácení[[#This Row],[datum
platby]]="",0,ČástkaDaněZNemovitosti)</f>
        <v>3750</v>
      </c>
      <c r="H243" s="29">
        <f ca="1">IF(Splácení[[#This Row],[datum
platby]]="",0,Splácení[[#This Row],[úrok]]+Splácení[[#This Row],[jistina]]+Splácení[[#This Row],[daň
z nemovitosti]])</f>
        <v>14459.383732020126</v>
      </c>
      <c r="I243" s="29">
        <f ca="1">IF(Splácení[[#This Row],[datum
platby]]="",0,Splácení[[#This Row],[počáteční
zůstatek]]-Splácení[[#This Row],[jistina]])</f>
        <v>1012245.3500595838</v>
      </c>
      <c r="J243" s="14">
        <f ca="1">IF(Splácení[[#This Row],[konečný
zůstatek]]&gt;0,PosledníŘádek-ROW(),0)</f>
        <v>120</v>
      </c>
    </row>
    <row r="244" spans="2:10" ht="15" customHeight="1" x14ac:dyDescent="0.3">
      <c r="B244" s="12">
        <f>ROWS($B$4:B244)</f>
        <v>241</v>
      </c>
      <c r="C244" s="13">
        <f ca="1">IF(ZadanéHodnoty,IF(Splácení[[#This Row],[Č.]]&lt;=DobaTrváníPůjčky,IF(ROW()-ROW(Splácení[[#Headers],[datum
platby]])=1,ZahájeníPůjčky,IF(I243&gt;0,EDATE(C243,1),"")),""),"")</f>
        <v>50922</v>
      </c>
      <c r="D244" s="29">
        <f ca="1">IF(ROW()-ROW(Splácení[[#Headers],[počáteční
zůstatek]])=1,VýšePůjčky,IF(Splácení[[#This Row],[datum
platby]]="",0,INDEX(Splácení[], ROW()-4,8)))</f>
        <v>1012245.3500595838</v>
      </c>
      <c r="E244" s="29">
        <f ca="1">IF(ZadanéHodnoty,IF(ROW()-ROW(Splácení[[#Headers],[úrok]])=1,-IPMT(ÚrokováSazba/12,1,DobaTrváníPůjčky-ROWS($C$4:C244)+1,Splácení[[#This Row],[počáteční
zůstatek]]),IFERROR(-IPMT(ÚrokováSazba/12,1,Splácení[[#This Row],[počet 
zbývajících]],D245),0)),0)</f>
        <v>4190.5275273246771</v>
      </c>
      <c r="F244" s="29">
        <f ca="1">IFERROR(IF(AND(ZadanéHodnoty,Splácení[[#This Row],[datum
platby]]&lt;&gt;""),-PPMT(ÚrokováSazba/12,1,DobaTrváníPůjčky-ROWS($C$4:C244)+1,Splácení[[#This Row],[počáteční
zůstatek]]),""),0)</f>
        <v>6518.7435016611844</v>
      </c>
      <c r="G244" s="29">
        <f ca="1">IF(Splácení[[#This Row],[datum
platby]]="",0,ČástkaDaněZNemovitosti)</f>
        <v>3750</v>
      </c>
      <c r="H244" s="29">
        <f ca="1">IF(Splácení[[#This Row],[datum
platby]]="",0,Splácení[[#This Row],[úrok]]+Splácení[[#This Row],[jistina]]+Splácení[[#This Row],[daň
z nemovitosti]])</f>
        <v>14459.271028985862</v>
      </c>
      <c r="I244" s="29">
        <f ca="1">IF(Splácení[[#This Row],[datum
platby]]="",0,Splácení[[#This Row],[počáteční
zůstatek]]-Splácení[[#This Row],[jistina]])</f>
        <v>1005726.6065579226</v>
      </c>
      <c r="J244" s="14">
        <f ca="1">IF(Splácení[[#This Row],[konečný
zůstatek]]&gt;0,PosledníŘádek-ROW(),0)</f>
        <v>119</v>
      </c>
    </row>
    <row r="245" spans="2:10" ht="15" customHeight="1" x14ac:dyDescent="0.3">
      <c r="B245" s="12">
        <f>ROWS($B$4:B245)</f>
        <v>242</v>
      </c>
      <c r="C245" s="13">
        <f ca="1">IF(ZadanéHodnoty,IF(Splácení[[#This Row],[Č.]]&lt;=DobaTrváníPůjčky,IF(ROW()-ROW(Splácení[[#Headers],[datum
platby]])=1,ZahájeníPůjčky,IF(I244&gt;0,EDATE(C244,1),"")),""),"")</f>
        <v>50952</v>
      </c>
      <c r="D245" s="29">
        <f ca="1">IF(ROW()-ROW(Splácení[[#Headers],[počáteční
zůstatek]])=1,VýšePůjčky,IF(Splácení[[#This Row],[datum
platby]]="",0,INDEX(Splácení[], ROW()-4,8)))</f>
        <v>1005726.6065579226</v>
      </c>
      <c r="E245" s="29">
        <f ca="1">IF(ZadanéHodnoty,IF(ROW()-ROW(Splácení[[#Headers],[úrok]])=1,-IPMT(ÚrokováSazba/12,1,DobaTrváníPůjčky-ROWS($C$4:C245)+1,Splácení[[#This Row],[počáteční
zůstatek]]),IFERROR(-IPMT(ÚrokováSazba/12,1,Splácení[[#This Row],[počet 
zbývajících]],D246),0)),0)</f>
        <v>4163.2529234375179</v>
      </c>
      <c r="F245" s="29">
        <f ca="1">IFERROR(IF(AND(ZadanéHodnoty,Splácení[[#This Row],[datum
platby]]&lt;&gt;""),-PPMT(ÚrokováSazba/12,1,DobaTrváníPůjčky-ROWS($C$4:C245)+1,Splácení[[#This Row],[počáteční
zůstatek]]),""),0)</f>
        <v>6545.9049329181053</v>
      </c>
      <c r="G245" s="29">
        <f ca="1">IF(Splácení[[#This Row],[datum
platby]]="",0,ČástkaDaněZNemovitosti)</f>
        <v>3750</v>
      </c>
      <c r="H245" s="29">
        <f ca="1">IF(Splácení[[#This Row],[datum
platby]]="",0,Splácení[[#This Row],[úrok]]+Splácení[[#This Row],[jistina]]+Splácení[[#This Row],[daň
z nemovitosti]])</f>
        <v>14459.157856355623</v>
      </c>
      <c r="I245" s="29">
        <f ca="1">IF(Splácení[[#This Row],[datum
platby]]="",0,Splácení[[#This Row],[počáteční
zůstatek]]-Splácení[[#This Row],[jistina]])</f>
        <v>999180.70162500441</v>
      </c>
      <c r="J245" s="14">
        <f ca="1">IF(Splácení[[#This Row],[konečný
zůstatek]]&gt;0,PosledníŘádek-ROW(),0)</f>
        <v>118</v>
      </c>
    </row>
    <row r="246" spans="2:10" ht="15" customHeight="1" x14ac:dyDescent="0.3">
      <c r="B246" s="12">
        <f>ROWS($B$4:B246)</f>
        <v>243</v>
      </c>
      <c r="C246" s="13">
        <f ca="1">IF(ZadanéHodnoty,IF(Splácení[[#This Row],[Č.]]&lt;=DobaTrváníPůjčky,IF(ROW()-ROW(Splácení[[#Headers],[datum
platby]])=1,ZahájeníPůjčky,IF(I245&gt;0,EDATE(C245,1),"")),""),"")</f>
        <v>50983</v>
      </c>
      <c r="D246" s="29">
        <f ca="1">IF(ROW()-ROW(Splácení[[#Headers],[počáteční
zůstatek]])=1,VýšePůjčky,IF(Splácení[[#This Row],[datum
platby]]="",0,INDEX(Splácení[], ROW()-4,8)))</f>
        <v>999180.70162500441</v>
      </c>
      <c r="E246" s="29">
        <f ca="1">IF(ZadanéHodnoty,IF(ROW()-ROW(Splácení[[#Headers],[úrok]])=1,-IPMT(ÚrokováSazba/12,1,DobaTrváníPůjčky-ROWS($C$4:C246)+1,Splácení[[#This Row],[počáteční
zůstatek]]),IFERROR(-IPMT(ÚrokováSazba/12,1,Splácení[[#This Row],[počet 
zbývajících]],D247),0)),0)</f>
        <v>4135.8646753674957</v>
      </c>
      <c r="F246" s="29">
        <f ca="1">IFERROR(IF(AND(ZadanéHodnoty,Splácení[[#This Row],[datum
platby]]&lt;&gt;""),-PPMT(ÚrokováSazba/12,1,DobaTrváníPůjčky-ROWS($C$4:C246)+1,Splácení[[#This Row],[počáteční
zůstatek]]),""),0)</f>
        <v>6573.1795368052663</v>
      </c>
      <c r="G246" s="29">
        <f ca="1">IF(Splácení[[#This Row],[datum
platby]]="",0,ČástkaDaněZNemovitosti)</f>
        <v>3750</v>
      </c>
      <c r="H246" s="29">
        <f ca="1">IF(Splácení[[#This Row],[datum
platby]]="",0,Splácení[[#This Row],[úrok]]+Splácení[[#This Row],[jistina]]+Splácení[[#This Row],[daň
z nemovitosti]])</f>
        <v>14459.044212172761</v>
      </c>
      <c r="I246" s="29">
        <f ca="1">IF(Splácení[[#This Row],[datum
platby]]="",0,Splácení[[#This Row],[počáteční
zůstatek]]-Splácení[[#This Row],[jistina]])</f>
        <v>992607.52208819916</v>
      </c>
      <c r="J246" s="14">
        <f ca="1">IF(Splácení[[#This Row],[konečný
zůstatek]]&gt;0,PosledníŘádek-ROW(),0)</f>
        <v>117</v>
      </c>
    </row>
    <row r="247" spans="2:10" ht="15" customHeight="1" x14ac:dyDescent="0.3">
      <c r="B247" s="12">
        <f>ROWS($B$4:B247)</f>
        <v>244</v>
      </c>
      <c r="C247" s="13">
        <f ca="1">IF(ZadanéHodnoty,IF(Splácení[[#This Row],[Č.]]&lt;=DobaTrváníPůjčky,IF(ROW()-ROW(Splácení[[#Headers],[datum
platby]])=1,ZahájeníPůjčky,IF(I246&gt;0,EDATE(C246,1),"")),""),"")</f>
        <v>51014</v>
      </c>
      <c r="D247" s="29">
        <f ca="1">IF(ROW()-ROW(Splácení[[#Headers],[počáteční
zůstatek]])=1,VýšePůjčky,IF(Splácení[[#This Row],[datum
platby]]="",0,INDEX(Splácení[], ROW()-4,8)))</f>
        <v>992607.52208819916</v>
      </c>
      <c r="E247" s="29">
        <f ca="1">IF(ZadanéHodnoty,IF(ROW()-ROW(Splácení[[#Headers],[úrok]])=1,-IPMT(ÚrokováSazba/12,1,DobaTrváníPůjčky-ROWS($C$4:C247)+1,Splácení[[#This Row],[počáteční
zůstatek]]),IFERROR(-IPMT(ÚrokováSazba/12,1,Splácení[[#This Row],[počet 
zbývajících]],D248),0)),0)</f>
        <v>4108.3623095971825</v>
      </c>
      <c r="F247" s="29">
        <f ca="1">IFERROR(IF(AND(ZadanéHodnoty,Splácení[[#This Row],[datum
platby]]&lt;&gt;""),-PPMT(ÚrokováSazba/12,1,DobaTrváníPůjčky-ROWS($C$4:C247)+1,Splácení[[#This Row],[počáteční
zůstatek]]),""),0)</f>
        <v>6600.5677848752866</v>
      </c>
      <c r="G247" s="29">
        <f ca="1">IF(Splácení[[#This Row],[datum
platby]]="",0,ČástkaDaněZNemovitosti)</f>
        <v>3750</v>
      </c>
      <c r="H247" s="29">
        <f ca="1">IF(Splácení[[#This Row],[datum
platby]]="",0,Splácení[[#This Row],[úrok]]+Splácení[[#This Row],[jistina]]+Splácení[[#This Row],[daň
z nemovitosti]])</f>
        <v>14458.930094472469</v>
      </c>
      <c r="I247" s="29">
        <f ca="1">IF(Splácení[[#This Row],[datum
platby]]="",0,Splácení[[#This Row],[počáteční
zůstatek]]-Splácení[[#This Row],[jistina]])</f>
        <v>986006.95430332387</v>
      </c>
      <c r="J247" s="14">
        <f ca="1">IF(Splácení[[#This Row],[konečný
zůstatek]]&gt;0,PosledníŘádek-ROW(),0)</f>
        <v>116</v>
      </c>
    </row>
    <row r="248" spans="2:10" ht="15" customHeight="1" x14ac:dyDescent="0.3">
      <c r="B248" s="12">
        <f>ROWS($B$4:B248)</f>
        <v>245</v>
      </c>
      <c r="C248" s="13">
        <f ca="1">IF(ZadanéHodnoty,IF(Splácení[[#This Row],[Č.]]&lt;=DobaTrváníPůjčky,IF(ROW()-ROW(Splácení[[#Headers],[datum
platby]])=1,ZahájeníPůjčky,IF(I247&gt;0,EDATE(C247,1),"")),""),"")</f>
        <v>51044</v>
      </c>
      <c r="D248" s="29">
        <f ca="1">IF(ROW()-ROW(Splácení[[#Headers],[počáteční
zůstatek]])=1,VýšePůjčky,IF(Splácení[[#This Row],[datum
platby]]="",0,INDEX(Splácení[], ROW()-4,8)))</f>
        <v>986006.95430332387</v>
      </c>
      <c r="E248" s="29">
        <f ca="1">IF(ZadanéHodnoty,IF(ROW()-ROW(Splácení[[#Headers],[úrok]])=1,-IPMT(ÚrokováSazba/12,1,DobaTrváníPůjčky-ROWS($C$4:C248)+1,Splácení[[#This Row],[počáteční
zůstatek]]),IFERROR(-IPMT(ÚrokováSazba/12,1,Splácení[[#This Row],[počet 
zbývajících]],D249),0)),0)</f>
        <v>4080.7453506361594</v>
      </c>
      <c r="F248" s="29">
        <f ca="1">IFERROR(IF(AND(ZadanéHodnoty,Splácení[[#This Row],[datum
platby]]&lt;&gt;""),-PPMT(ÚrokováSazba/12,1,DobaTrváníPůjčky-ROWS($C$4:C248)+1,Splácení[[#This Row],[počáteční
zůstatek]]),""),0)</f>
        <v>6628.0701506456007</v>
      </c>
      <c r="G248" s="29">
        <f ca="1">IF(Splácení[[#This Row],[datum
platby]]="",0,ČástkaDaněZNemovitosti)</f>
        <v>3750</v>
      </c>
      <c r="H248" s="29">
        <f ca="1">IF(Splácení[[#This Row],[datum
platby]]="",0,Splácení[[#This Row],[úrok]]+Splácení[[#This Row],[jistina]]+Splácení[[#This Row],[daň
z nemovitosti]])</f>
        <v>14458.815501281761</v>
      </c>
      <c r="I248" s="29">
        <f ca="1">IF(Splácení[[#This Row],[datum
platby]]="",0,Splácení[[#This Row],[počáteční
zůstatek]]-Splácení[[#This Row],[jistina]])</f>
        <v>979378.88415267831</v>
      </c>
      <c r="J248" s="14">
        <f ca="1">IF(Splácení[[#This Row],[konečný
zůstatek]]&gt;0,PosledníŘádek-ROW(),0)</f>
        <v>115</v>
      </c>
    </row>
    <row r="249" spans="2:10" ht="15" customHeight="1" x14ac:dyDescent="0.3">
      <c r="B249" s="12">
        <f>ROWS($B$4:B249)</f>
        <v>246</v>
      </c>
      <c r="C249" s="13">
        <f ca="1">IF(ZadanéHodnoty,IF(Splácení[[#This Row],[Č.]]&lt;=DobaTrváníPůjčky,IF(ROW()-ROW(Splácení[[#Headers],[datum
platby]])=1,ZahájeníPůjčky,IF(I248&gt;0,EDATE(C248,1),"")),""),"")</f>
        <v>51075</v>
      </c>
      <c r="D249" s="29">
        <f ca="1">IF(ROW()-ROW(Splácení[[#Headers],[počáteční
zůstatek]])=1,VýšePůjčky,IF(Splácení[[#This Row],[datum
platby]]="",0,INDEX(Splácení[], ROW()-4,8)))</f>
        <v>979378.88415267831</v>
      </c>
      <c r="E249" s="29">
        <f ca="1">IF(ZadanéHodnoty,IF(ROW()-ROW(Splácení[[#Headers],[úrok]])=1,-IPMT(ÚrokováSazba/12,1,DobaTrváníPůjčky-ROWS($C$4:C249)+1,Splácení[[#This Row],[počáteční
zůstatek]]),IFERROR(-IPMT(ÚrokováSazba/12,1,Splácení[[#This Row],[počet 
zbývajících]],D250),0)),0)</f>
        <v>4053.0133210127988</v>
      </c>
      <c r="F249" s="29">
        <f ca="1">IFERROR(IF(AND(ZadanéHodnoty,Splácení[[#This Row],[datum
platby]]&lt;&gt;""),-PPMT(ÚrokováSazba/12,1,DobaTrváníPůjčky-ROWS($C$4:C249)+1,Splácení[[#This Row],[počáteční
zůstatek]]),""),0)</f>
        <v>6655.6871096066234</v>
      </c>
      <c r="G249" s="29">
        <f ca="1">IF(Splácení[[#This Row],[datum
platby]]="",0,ČástkaDaněZNemovitosti)</f>
        <v>3750</v>
      </c>
      <c r="H249" s="29">
        <f ca="1">IF(Splácení[[#This Row],[datum
platby]]="",0,Splácení[[#This Row],[úrok]]+Splácení[[#This Row],[jistina]]+Splácení[[#This Row],[daň
z nemovitosti]])</f>
        <v>14458.700430619421</v>
      </c>
      <c r="I249" s="29">
        <f ca="1">IF(Splácení[[#This Row],[datum
platby]]="",0,Splácení[[#This Row],[počáteční
zůstatek]]-Splácení[[#This Row],[jistina]])</f>
        <v>972723.19704307173</v>
      </c>
      <c r="J249" s="14">
        <f ca="1">IF(Splácení[[#This Row],[konečný
zůstatek]]&gt;0,PosledníŘádek-ROW(),0)</f>
        <v>114</v>
      </c>
    </row>
    <row r="250" spans="2:10" ht="15" customHeight="1" x14ac:dyDescent="0.3">
      <c r="B250" s="12">
        <f>ROWS($B$4:B250)</f>
        <v>247</v>
      </c>
      <c r="C250" s="13">
        <f ca="1">IF(ZadanéHodnoty,IF(Splácení[[#This Row],[Č.]]&lt;=DobaTrváníPůjčky,IF(ROW()-ROW(Splácení[[#Headers],[datum
platby]])=1,ZahájeníPůjčky,IF(I249&gt;0,EDATE(C249,1),"")),""),"")</f>
        <v>51105</v>
      </c>
      <c r="D250" s="29">
        <f ca="1">IF(ROW()-ROW(Splácení[[#Headers],[počáteční
zůstatek]])=1,VýšePůjčky,IF(Splácení[[#This Row],[datum
platby]]="",0,INDEX(Splácení[], ROW()-4,8)))</f>
        <v>972723.19704307173</v>
      </c>
      <c r="E250" s="29">
        <f ca="1">IF(ZadanéHodnoty,IF(ROW()-ROW(Splácení[[#Headers],[úrok]])=1,-IPMT(ÚrokováSazba/12,1,DobaTrváníPůjčky-ROWS($C$4:C250)+1,Splácení[[#This Row],[počáteční
zůstatek]]),IFERROR(-IPMT(ÚrokováSazba/12,1,Splácení[[#This Row],[počet 
zbývajících]],D251),0)),0)</f>
        <v>4025.1657412660065</v>
      </c>
      <c r="F250" s="29">
        <f ca="1">IFERROR(IF(AND(ZadanéHodnoty,Splácení[[#This Row],[datum
platby]]&lt;&gt;""),-PPMT(ÚrokováSazba/12,1,DobaTrváníPůjčky-ROWS($C$4:C250)+1,Splácení[[#This Row],[počáteční
zůstatek]]),""),0)</f>
        <v>6683.4191392299854</v>
      </c>
      <c r="G250" s="29">
        <f ca="1">IF(Splácení[[#This Row],[datum
platby]]="",0,ČástkaDaněZNemovitosti)</f>
        <v>3750</v>
      </c>
      <c r="H250" s="29">
        <f ca="1">IF(Splácení[[#This Row],[datum
platby]]="",0,Splácení[[#This Row],[úrok]]+Splácení[[#This Row],[jistina]]+Splácení[[#This Row],[daň
z nemovitosti]])</f>
        <v>14458.584880495991</v>
      </c>
      <c r="I250" s="29">
        <f ca="1">IF(Splácení[[#This Row],[datum
platby]]="",0,Splácení[[#This Row],[počáteční
zůstatek]]-Splácení[[#This Row],[jistina]])</f>
        <v>966039.77790384169</v>
      </c>
      <c r="J250" s="14">
        <f ca="1">IF(Splácení[[#This Row],[konečný
zůstatek]]&gt;0,PosledníŘádek-ROW(),0)</f>
        <v>113</v>
      </c>
    </row>
    <row r="251" spans="2:10" ht="15" customHeight="1" x14ac:dyDescent="0.3">
      <c r="B251" s="12">
        <f>ROWS($B$4:B251)</f>
        <v>248</v>
      </c>
      <c r="C251" s="13">
        <f ca="1">IF(ZadanéHodnoty,IF(Splácení[[#This Row],[Č.]]&lt;=DobaTrváníPůjčky,IF(ROW()-ROW(Splácení[[#Headers],[datum
platby]])=1,ZahájeníPůjčky,IF(I250&gt;0,EDATE(C250,1),"")),""),"")</f>
        <v>51136</v>
      </c>
      <c r="D251" s="29">
        <f ca="1">IF(ROW()-ROW(Splácení[[#Headers],[počáteční
zůstatek]])=1,VýšePůjčky,IF(Splácení[[#This Row],[datum
platby]]="",0,INDEX(Splácení[], ROW()-4,8)))</f>
        <v>966039.77790384169</v>
      </c>
      <c r="E251" s="29">
        <f ca="1">IF(ZadanéHodnoty,IF(ROW()-ROW(Splácení[[#Headers],[úrok]])=1,-IPMT(ÚrokováSazba/12,1,DobaTrváníPůjčky-ROWS($C$4:C251)+1,Splácení[[#This Row],[počáteční
zůstatek]]),IFERROR(-IPMT(ÚrokováSazba/12,1,Splácení[[#This Row],[počet 
zbývajících]],D252),0)),0)</f>
        <v>3997.2021299369371</v>
      </c>
      <c r="F251" s="29">
        <f ca="1">IFERROR(IF(AND(ZadanéHodnoty,Splácení[[#This Row],[datum
platby]]&lt;&gt;""),-PPMT(ÚrokováSazba/12,1,DobaTrváníPůjčky-ROWS($C$4:C251)+1,Splácení[[#This Row],[počáteční
zůstatek]]),""),0)</f>
        <v>6711.2667189767772</v>
      </c>
      <c r="G251" s="29">
        <f ca="1">IF(Splácení[[#This Row],[datum
platby]]="",0,ČástkaDaněZNemovitosti)</f>
        <v>3750</v>
      </c>
      <c r="H251" s="29">
        <f ca="1">IF(Splácení[[#This Row],[datum
platby]]="",0,Splácení[[#This Row],[úrok]]+Splácení[[#This Row],[jistina]]+Splácení[[#This Row],[daň
z nemovitosti]])</f>
        <v>14458.468848913715</v>
      </c>
      <c r="I251" s="29">
        <f ca="1">IF(Splácení[[#This Row],[datum
platby]]="",0,Splácení[[#This Row],[počáteční
zůstatek]]-Splácení[[#This Row],[jistina]])</f>
        <v>959328.51118486491</v>
      </c>
      <c r="J251" s="14">
        <f ca="1">IF(Splácení[[#This Row],[konečný
zůstatek]]&gt;0,PosledníŘádek-ROW(),0)</f>
        <v>112</v>
      </c>
    </row>
    <row r="252" spans="2:10" ht="15" customHeight="1" x14ac:dyDescent="0.3">
      <c r="B252" s="12">
        <f>ROWS($B$4:B252)</f>
        <v>249</v>
      </c>
      <c r="C252" s="13">
        <f ca="1">IF(ZadanéHodnoty,IF(Splácení[[#This Row],[Č.]]&lt;=DobaTrváníPůjčky,IF(ROW()-ROW(Splácení[[#Headers],[datum
platby]])=1,ZahájeníPůjčky,IF(I251&gt;0,EDATE(C251,1),"")),""),"")</f>
        <v>51167</v>
      </c>
      <c r="D252" s="29">
        <f ca="1">IF(ROW()-ROW(Splácení[[#Headers],[počáteční
zůstatek]])=1,VýšePůjčky,IF(Splácení[[#This Row],[datum
platby]]="",0,INDEX(Splácení[], ROW()-4,8)))</f>
        <v>959328.51118486491</v>
      </c>
      <c r="E252" s="29">
        <f ca="1">IF(ZadanéHodnoty,IF(ROW()-ROW(Splácení[[#Headers],[úrok]])=1,-IPMT(ÚrokováSazba/12,1,DobaTrváníPůjčky-ROWS($C$4:C252)+1,Splácení[[#This Row],[počáteční
zůstatek]]),IFERROR(-IPMT(ÚrokováSazba/12,1,Splácení[[#This Row],[počet 
zbývajících]],D253),0)),0)</f>
        <v>3969.1220035606625</v>
      </c>
      <c r="F252" s="29">
        <f ca="1">IFERROR(IF(AND(ZadanéHodnoty,Splácení[[#This Row],[datum
platby]]&lt;&gt;""),-PPMT(ÚrokováSazba/12,1,DobaTrváníPůjčky-ROWS($C$4:C252)+1,Splácení[[#This Row],[počáteční
zůstatek]]),""),0)</f>
        <v>6739.2303303058461</v>
      </c>
      <c r="G252" s="29">
        <f ca="1">IF(Splácení[[#This Row],[datum
platby]]="",0,ČástkaDaněZNemovitosti)</f>
        <v>3750</v>
      </c>
      <c r="H252" s="29">
        <f ca="1">IF(Splácení[[#This Row],[datum
platby]]="",0,Splácení[[#This Row],[úrok]]+Splácení[[#This Row],[jistina]]+Splácení[[#This Row],[daň
z nemovitosti]])</f>
        <v>14458.352333866509</v>
      </c>
      <c r="I252" s="29">
        <f ca="1">IF(Splácení[[#This Row],[datum
platby]]="",0,Splácení[[#This Row],[počáteční
zůstatek]]-Splácení[[#This Row],[jistina]])</f>
        <v>952589.28085455904</v>
      </c>
      <c r="J252" s="14">
        <f ca="1">IF(Splácení[[#This Row],[konečný
zůstatek]]&gt;0,PosledníŘádek-ROW(),0)</f>
        <v>111</v>
      </c>
    </row>
    <row r="253" spans="2:10" ht="15" customHeight="1" x14ac:dyDescent="0.3">
      <c r="B253" s="12">
        <f>ROWS($B$4:B253)</f>
        <v>250</v>
      </c>
      <c r="C253" s="13">
        <f ca="1">IF(ZadanéHodnoty,IF(Splácení[[#This Row],[Č.]]&lt;=DobaTrváníPůjčky,IF(ROW()-ROW(Splácení[[#Headers],[datum
platby]])=1,ZahájeníPůjčky,IF(I252&gt;0,EDATE(C252,1),"")),""),"")</f>
        <v>51196</v>
      </c>
      <c r="D253" s="29">
        <f ca="1">IF(ROW()-ROW(Splácení[[#Headers],[počáteční
zůstatek]])=1,VýšePůjčky,IF(Splácení[[#This Row],[datum
platby]]="",0,INDEX(Splácení[], ROW()-4,8)))</f>
        <v>952589.28085455904</v>
      </c>
      <c r="E253" s="29">
        <f ca="1">IF(ZadanéHodnoty,IF(ROW()-ROW(Splácení[[#Headers],[úrok]])=1,-IPMT(ÚrokováSazba/12,1,DobaTrváníPůjčky-ROWS($C$4:C253)+1,Splácení[[#This Row],[počáteční
zůstatek]]),IFERROR(-IPMT(ÚrokováSazba/12,1,Splácení[[#This Row],[počet 
zbývajících]],D254),0)),0)</f>
        <v>3940.9248766578203</v>
      </c>
      <c r="F253" s="29">
        <f ca="1">IFERROR(IF(AND(ZadanéHodnoty,Splácení[[#This Row],[datum
platby]]&lt;&gt;""),-PPMT(ÚrokováSazba/12,1,DobaTrváníPůjčky-ROWS($C$4:C253)+1,Splácení[[#This Row],[počáteční
zůstatek]]),""),0)</f>
        <v>6767.3104566821203</v>
      </c>
      <c r="G253" s="29">
        <f ca="1">IF(Splácení[[#This Row],[datum
platby]]="",0,ČástkaDaněZNemovitosti)</f>
        <v>3750</v>
      </c>
      <c r="H253" s="29">
        <f ca="1">IF(Splácení[[#This Row],[datum
platby]]="",0,Splácení[[#This Row],[úrok]]+Splácení[[#This Row],[jistina]]+Splácení[[#This Row],[daň
z nemovitosti]])</f>
        <v>14458.235333339941</v>
      </c>
      <c r="I253" s="29">
        <f ca="1">IF(Splácení[[#This Row],[datum
platby]]="",0,Splácení[[#This Row],[počáteční
zůstatek]]-Splácení[[#This Row],[jistina]])</f>
        <v>945821.97039787692</v>
      </c>
      <c r="J253" s="14">
        <f ca="1">IF(Splácení[[#This Row],[konečný
zůstatek]]&gt;0,PosledníŘádek-ROW(),0)</f>
        <v>110</v>
      </c>
    </row>
    <row r="254" spans="2:10" ht="15" customHeight="1" x14ac:dyDescent="0.3">
      <c r="B254" s="12">
        <f>ROWS($B$4:B254)</f>
        <v>251</v>
      </c>
      <c r="C254" s="13">
        <f ca="1">IF(ZadanéHodnoty,IF(Splácení[[#This Row],[Č.]]&lt;=DobaTrváníPůjčky,IF(ROW()-ROW(Splácení[[#Headers],[datum
platby]])=1,ZahájeníPůjčky,IF(I253&gt;0,EDATE(C253,1),"")),""),"")</f>
        <v>51227</v>
      </c>
      <c r="D254" s="29">
        <f ca="1">IF(ROW()-ROW(Splácení[[#Headers],[počáteční
zůstatek]])=1,VýšePůjčky,IF(Splácení[[#This Row],[datum
platby]]="",0,INDEX(Splácení[], ROW()-4,8)))</f>
        <v>945821.97039787692</v>
      </c>
      <c r="E254" s="29">
        <f ca="1">IF(ZadanéHodnoty,IF(ROW()-ROW(Splácení[[#Headers],[úrok]])=1,-IPMT(ÚrokováSazba/12,1,DobaTrváníPůjčky-ROWS($C$4:C254)+1,Splácení[[#This Row],[počáteční
zůstatek]]),IFERROR(-IPMT(ÚrokováSazba/12,1,Splácení[[#This Row],[počet 
zbývajících]],D255),0)),0)</f>
        <v>3912.6102617262163</v>
      </c>
      <c r="F254" s="29">
        <f ca="1">IFERROR(IF(AND(ZadanéHodnoty,Splácení[[#This Row],[datum
platby]]&lt;&gt;""),-PPMT(ÚrokováSazba/12,1,DobaTrváníPůjčky-ROWS($C$4:C254)+1,Splácení[[#This Row],[počáteční
zůstatek]]),""),0)</f>
        <v>6795.507583584963</v>
      </c>
      <c r="G254" s="29">
        <f ca="1">IF(Splácení[[#This Row],[datum
platby]]="",0,ČástkaDaněZNemovitosti)</f>
        <v>3750</v>
      </c>
      <c r="H254" s="29">
        <f ca="1">IF(Splácení[[#This Row],[datum
platby]]="",0,Splácení[[#This Row],[úrok]]+Splácení[[#This Row],[jistina]]+Splácení[[#This Row],[daň
z nemovitosti]])</f>
        <v>14458.117845311179</v>
      </c>
      <c r="I254" s="29">
        <f ca="1">IF(Splácení[[#This Row],[datum
platby]]="",0,Splácení[[#This Row],[počáteční
zůstatek]]-Splácení[[#This Row],[jistina]])</f>
        <v>939026.46281429194</v>
      </c>
      <c r="J254" s="14">
        <f ca="1">IF(Splácení[[#This Row],[konečný
zůstatek]]&gt;0,PosledníŘádek-ROW(),0)</f>
        <v>109</v>
      </c>
    </row>
    <row r="255" spans="2:10" ht="15" customHeight="1" x14ac:dyDescent="0.3">
      <c r="B255" s="12">
        <f>ROWS($B$4:B255)</f>
        <v>252</v>
      </c>
      <c r="C255" s="13">
        <f ca="1">IF(ZadanéHodnoty,IF(Splácení[[#This Row],[Č.]]&lt;=DobaTrváníPůjčky,IF(ROW()-ROW(Splácení[[#Headers],[datum
platby]])=1,ZahájeníPůjčky,IF(I254&gt;0,EDATE(C254,1),"")),""),"")</f>
        <v>51257</v>
      </c>
      <c r="D255" s="29">
        <f ca="1">IF(ROW()-ROW(Splácení[[#Headers],[počáteční
zůstatek]])=1,VýšePůjčky,IF(Splácení[[#This Row],[datum
platby]]="",0,INDEX(Splácení[], ROW()-4,8)))</f>
        <v>939026.46281429194</v>
      </c>
      <c r="E255" s="29">
        <f ca="1">IF(ZadanéHodnoty,IF(ROW()-ROW(Splácení[[#Headers],[úrok]])=1,-IPMT(ÚrokováSazba/12,1,DobaTrváníPůjčky-ROWS($C$4:C255)+1,Splácení[[#This Row],[počáteční
zůstatek]]),IFERROR(-IPMT(ÚrokováSazba/12,1,Splácení[[#This Row],[počet 
zbývajících]],D256),0)),0)</f>
        <v>3884.1776692323979</v>
      </c>
      <c r="F255" s="29">
        <f ca="1">IFERROR(IF(AND(ZadanéHodnoty,Splácení[[#This Row],[datum
platby]]&lt;&gt;""),-PPMT(ÚrokováSazba/12,1,DobaTrváníPůjčky-ROWS($C$4:C255)+1,Splácení[[#This Row],[počáteční
zůstatek]]),""),0)</f>
        <v>6823.8221985165683</v>
      </c>
      <c r="G255" s="29">
        <f ca="1">IF(Splácení[[#This Row],[datum
platby]]="",0,ČástkaDaněZNemovitosti)</f>
        <v>3750</v>
      </c>
      <c r="H255" s="29">
        <f ca="1">IF(Splácení[[#This Row],[datum
platby]]="",0,Splácení[[#This Row],[úrok]]+Splácení[[#This Row],[jistina]]+Splácení[[#This Row],[daň
z nemovitosti]])</f>
        <v>14457.999867748966</v>
      </c>
      <c r="I255" s="29">
        <f ca="1">IF(Splácení[[#This Row],[datum
platby]]="",0,Splácení[[#This Row],[počáteční
zůstatek]]-Splácení[[#This Row],[jistina]])</f>
        <v>932202.64061577537</v>
      </c>
      <c r="J255" s="14">
        <f ca="1">IF(Splácení[[#This Row],[konečný
zůstatek]]&gt;0,PosledníŘádek-ROW(),0)</f>
        <v>108</v>
      </c>
    </row>
    <row r="256" spans="2:10" ht="15" customHeight="1" x14ac:dyDescent="0.3">
      <c r="B256" s="12">
        <f>ROWS($B$4:B256)</f>
        <v>253</v>
      </c>
      <c r="C256" s="13">
        <f ca="1">IF(ZadanéHodnoty,IF(Splácení[[#This Row],[Č.]]&lt;=DobaTrváníPůjčky,IF(ROW()-ROW(Splácení[[#Headers],[datum
platby]])=1,ZahájeníPůjčky,IF(I255&gt;0,EDATE(C255,1),"")),""),"")</f>
        <v>51288</v>
      </c>
      <c r="D256" s="29">
        <f ca="1">IF(ROW()-ROW(Splácení[[#Headers],[počáteční
zůstatek]])=1,VýšePůjčky,IF(Splácení[[#This Row],[datum
platby]]="",0,INDEX(Splácení[], ROW()-4,8)))</f>
        <v>932202.64061577537</v>
      </c>
      <c r="E256" s="29">
        <f ca="1">IF(ZadanéHodnoty,IF(ROW()-ROW(Splácení[[#Headers],[úrok]])=1,-IPMT(ÚrokováSazba/12,1,DobaTrváníPůjčky-ROWS($C$4:C256)+1,Splácení[[#This Row],[počáteční
zůstatek]]),IFERROR(-IPMT(ÚrokováSazba/12,1,Splácení[[#This Row],[počet 
zbývajících]],D257),0)),0)</f>
        <v>3855.6266076031875</v>
      </c>
      <c r="F256" s="29">
        <f ca="1">IFERROR(IF(AND(ZadanéHodnoty,Splácení[[#This Row],[datum
platby]]&lt;&gt;""),-PPMT(ÚrokováSazba/12,1,DobaTrváníPůjčky-ROWS($C$4:C256)+1,Splácení[[#This Row],[počáteční
zůstatek]]),""),0)</f>
        <v>6852.2547910103876</v>
      </c>
      <c r="G256" s="29">
        <f ca="1">IF(Splácení[[#This Row],[datum
platby]]="",0,ČástkaDaněZNemovitosti)</f>
        <v>3750</v>
      </c>
      <c r="H256" s="29">
        <f ca="1">IF(Splácení[[#This Row],[datum
platby]]="",0,Splácení[[#This Row],[úrok]]+Splácení[[#This Row],[jistina]]+Splácení[[#This Row],[daň
z nemovitosti]])</f>
        <v>14457.881398613576</v>
      </c>
      <c r="I256" s="29">
        <f ca="1">IF(Splácení[[#This Row],[datum
platby]]="",0,Splácení[[#This Row],[počáteční
zůstatek]]-Splácení[[#This Row],[jistina]])</f>
        <v>925350.38582476496</v>
      </c>
      <c r="J256" s="14">
        <f ca="1">IF(Splácení[[#This Row],[konečný
zůstatek]]&gt;0,PosledníŘádek-ROW(),0)</f>
        <v>107</v>
      </c>
    </row>
    <row r="257" spans="2:10" ht="15" customHeight="1" x14ac:dyDescent="0.3">
      <c r="B257" s="12">
        <f>ROWS($B$4:B257)</f>
        <v>254</v>
      </c>
      <c r="C257" s="13">
        <f ca="1">IF(ZadanéHodnoty,IF(Splácení[[#This Row],[Č.]]&lt;=DobaTrváníPůjčky,IF(ROW()-ROW(Splácení[[#Headers],[datum
platby]])=1,ZahájeníPůjčky,IF(I256&gt;0,EDATE(C256,1),"")),""),"")</f>
        <v>51318</v>
      </c>
      <c r="D257" s="29">
        <f ca="1">IF(ROW()-ROW(Splácení[[#Headers],[počáteční
zůstatek]])=1,VýšePůjčky,IF(Splácení[[#This Row],[datum
platby]]="",0,INDEX(Splácení[], ROW()-4,8)))</f>
        <v>925350.38582476496</v>
      </c>
      <c r="E257" s="29">
        <f ca="1">IF(ZadanéHodnoty,IF(ROW()-ROW(Splácení[[#Headers],[úrok]])=1,-IPMT(ÚrokováSazba/12,1,DobaTrváníPůjčky-ROWS($C$4:C257)+1,Splácení[[#This Row],[počáteční
zůstatek]]),IFERROR(-IPMT(ÚrokováSazba/12,1,Splácení[[#This Row],[počet 
zbývajících]],D258),0)),0)</f>
        <v>3826.9565832171888</v>
      </c>
      <c r="F257" s="29">
        <f ca="1">IFERROR(IF(AND(ZadanéHodnoty,Splácení[[#This Row],[datum
platby]]&lt;&gt;""),-PPMT(ÚrokováSazba/12,1,DobaTrváníPůjčky-ROWS($C$4:C257)+1,Splácení[[#This Row],[počáteční
zůstatek]]),""),0)</f>
        <v>6880.8058526395944</v>
      </c>
      <c r="G257" s="29">
        <f ca="1">IF(Splácení[[#This Row],[datum
platby]]="",0,ČástkaDaněZNemovitosti)</f>
        <v>3750</v>
      </c>
      <c r="H257" s="29">
        <f ca="1">IF(Splácení[[#This Row],[datum
platby]]="",0,Splácení[[#This Row],[úrok]]+Splácení[[#This Row],[jistina]]+Splácení[[#This Row],[daň
z nemovitosti]])</f>
        <v>14457.762435856783</v>
      </c>
      <c r="I257" s="29">
        <f ca="1">IF(Splácení[[#This Row],[datum
platby]]="",0,Splácení[[#This Row],[počáteční
zůstatek]]-Splácení[[#This Row],[jistina]])</f>
        <v>918469.57997212536</v>
      </c>
      <c r="J257" s="14">
        <f ca="1">IF(Splácení[[#This Row],[konečný
zůstatek]]&gt;0,PosledníŘádek-ROW(),0)</f>
        <v>106</v>
      </c>
    </row>
    <row r="258" spans="2:10" ht="15" customHeight="1" x14ac:dyDescent="0.3">
      <c r="B258" s="12">
        <f>ROWS($B$4:B258)</f>
        <v>255</v>
      </c>
      <c r="C258" s="13">
        <f ca="1">IF(ZadanéHodnoty,IF(Splácení[[#This Row],[Č.]]&lt;=DobaTrváníPůjčky,IF(ROW()-ROW(Splácení[[#Headers],[datum
platby]])=1,ZahájeníPůjčky,IF(I257&gt;0,EDATE(C257,1),"")),""),"")</f>
        <v>51349</v>
      </c>
      <c r="D258" s="29">
        <f ca="1">IF(ROW()-ROW(Splácení[[#Headers],[počáteční
zůstatek]])=1,VýšePůjčky,IF(Splácení[[#This Row],[datum
platby]]="",0,INDEX(Splácení[], ROW()-4,8)))</f>
        <v>918469.57997212536</v>
      </c>
      <c r="E258" s="29">
        <f ca="1">IF(ZadanéHodnoty,IF(ROW()-ROW(Splácení[[#Headers],[úrok]])=1,-IPMT(ÚrokováSazba/12,1,DobaTrváníPůjčky-ROWS($C$4:C258)+1,Splácení[[#This Row],[počáteční
zůstatek]]),IFERROR(-IPMT(ÚrokováSazba/12,1,Splácení[[#This Row],[počet 
zbývajících]],D259),0)),0)</f>
        <v>3798.1671003962488</v>
      </c>
      <c r="F258" s="29">
        <f ca="1">IFERROR(IF(AND(ZadanéHodnoty,Splácení[[#This Row],[datum
platby]]&lt;&gt;""),-PPMT(ÚrokováSazba/12,1,DobaTrváníPůjčky-ROWS($C$4:C258)+1,Splácení[[#This Row],[počáteční
zůstatek]]),""),0)</f>
        <v>6909.4758770255939</v>
      </c>
      <c r="G258" s="29">
        <f ca="1">IF(Splácení[[#This Row],[datum
platby]]="",0,ČástkaDaněZNemovitosti)</f>
        <v>3750</v>
      </c>
      <c r="H258" s="29">
        <f ca="1">IF(Splácení[[#This Row],[datum
platby]]="",0,Splácení[[#This Row],[úrok]]+Splácení[[#This Row],[jistina]]+Splácení[[#This Row],[daň
z nemovitosti]])</f>
        <v>14457.642977421843</v>
      </c>
      <c r="I258" s="29">
        <f ca="1">IF(Splácení[[#This Row],[datum
platby]]="",0,Splácení[[#This Row],[počáteční
zůstatek]]-Splácení[[#This Row],[jistina]])</f>
        <v>911560.10409509973</v>
      </c>
      <c r="J258" s="14">
        <f ca="1">IF(Splácení[[#This Row],[konečný
zůstatek]]&gt;0,PosledníŘádek-ROW(),0)</f>
        <v>105</v>
      </c>
    </row>
    <row r="259" spans="2:10" ht="15" customHeight="1" x14ac:dyDescent="0.3">
      <c r="B259" s="12">
        <f>ROWS($B$4:B259)</f>
        <v>256</v>
      </c>
      <c r="C259" s="13">
        <f ca="1">IF(ZadanéHodnoty,IF(Splácení[[#This Row],[Č.]]&lt;=DobaTrváníPůjčky,IF(ROW()-ROW(Splácení[[#Headers],[datum
platby]])=1,ZahájeníPůjčky,IF(I258&gt;0,EDATE(C258,1),"")),""),"")</f>
        <v>51380</v>
      </c>
      <c r="D259" s="29">
        <f ca="1">IF(ROW()-ROW(Splácení[[#Headers],[počáteční
zůstatek]])=1,VýšePůjčky,IF(Splácení[[#This Row],[datum
platby]]="",0,INDEX(Splácení[], ROW()-4,8)))</f>
        <v>911560.10409509973</v>
      </c>
      <c r="E259" s="29">
        <f ca="1">IF(ZadanéHodnoty,IF(ROW()-ROW(Splácení[[#Headers],[úrok]])=1,-IPMT(ÚrokováSazba/12,1,DobaTrváníPůjčky-ROWS($C$4:C259)+1,Splácení[[#This Row],[počáteční
zůstatek]]),IFERROR(-IPMT(ÚrokováSazba/12,1,Splácení[[#This Row],[počet 
zbývajících]],D260),0)),0)</f>
        <v>3769.2576613968881</v>
      </c>
      <c r="F259" s="29">
        <f ca="1">IFERROR(IF(AND(ZadanéHodnoty,Splácení[[#This Row],[datum
platby]]&lt;&gt;""),-PPMT(ÚrokováSazba/12,1,DobaTrváníPůjčky-ROWS($C$4:C259)+1,Splácení[[#This Row],[počáteční
zůstatek]]),""),0)</f>
        <v>6938.265359846534</v>
      </c>
      <c r="G259" s="29">
        <f ca="1">IF(Splácení[[#This Row],[datum
platby]]="",0,ČástkaDaněZNemovitosti)</f>
        <v>3750</v>
      </c>
      <c r="H259" s="29">
        <f ca="1">IF(Splácení[[#This Row],[datum
platby]]="",0,Splácení[[#This Row],[úrok]]+Splácení[[#This Row],[jistina]]+Splácení[[#This Row],[daň
z nemovitosti]])</f>
        <v>14457.523021243422</v>
      </c>
      <c r="I259" s="29">
        <f ca="1">IF(Splácení[[#This Row],[datum
platby]]="",0,Splácení[[#This Row],[počáteční
zůstatek]]-Splácení[[#This Row],[jistina]])</f>
        <v>904621.8387352532</v>
      </c>
      <c r="J259" s="14">
        <f ca="1">IF(Splácení[[#This Row],[konečný
zůstatek]]&gt;0,PosledníŘádek-ROW(),0)</f>
        <v>104</v>
      </c>
    </row>
    <row r="260" spans="2:10" ht="15" customHeight="1" x14ac:dyDescent="0.3">
      <c r="B260" s="12">
        <f>ROWS($B$4:B260)</f>
        <v>257</v>
      </c>
      <c r="C260" s="13">
        <f ca="1">IF(ZadanéHodnoty,IF(Splácení[[#This Row],[Č.]]&lt;=DobaTrváníPůjčky,IF(ROW()-ROW(Splácení[[#Headers],[datum
platby]])=1,ZahájeníPůjčky,IF(I259&gt;0,EDATE(C259,1),"")),""),"")</f>
        <v>51410</v>
      </c>
      <c r="D260" s="29">
        <f ca="1">IF(ROW()-ROW(Splácení[[#Headers],[počáteční
zůstatek]])=1,VýšePůjčky,IF(Splácení[[#This Row],[datum
platby]]="",0,INDEX(Splácení[], ROW()-4,8)))</f>
        <v>904621.8387352532</v>
      </c>
      <c r="E260" s="29">
        <f ca="1">IF(ZadanéHodnoty,IF(ROW()-ROW(Splácení[[#Headers],[úrok]])=1,-IPMT(ÚrokováSazba/12,1,DobaTrváníPůjčky-ROWS($C$4:C260)+1,Splácení[[#This Row],[počáteční
zůstatek]]),IFERROR(-IPMT(ÚrokováSazba/12,1,Splácení[[#This Row],[počet 
zbývajících]],D261),0)),0)</f>
        <v>3740.227766401697</v>
      </c>
      <c r="F260" s="29">
        <f ca="1">IFERROR(IF(AND(ZadanéHodnoty,Splácení[[#This Row],[datum
platby]]&lt;&gt;""),-PPMT(ÚrokováSazba/12,1,DobaTrváníPůjčky-ROWS($C$4:C260)+1,Splácení[[#This Row],[počáteční
zůstatek]]),""),0)</f>
        <v>6967.1747988458947</v>
      </c>
      <c r="G260" s="29">
        <f ca="1">IF(Splácení[[#This Row],[datum
platby]]="",0,ČástkaDaněZNemovitosti)</f>
        <v>3750</v>
      </c>
      <c r="H260" s="29">
        <f ca="1">IF(Splácení[[#This Row],[datum
platby]]="",0,Splácení[[#This Row],[úrok]]+Splácení[[#This Row],[jistina]]+Splácení[[#This Row],[daň
z nemovitosti]])</f>
        <v>14457.402565247592</v>
      </c>
      <c r="I260" s="29">
        <f ca="1">IF(Splácení[[#This Row],[datum
platby]]="",0,Splácení[[#This Row],[počáteční
zůstatek]]-Splácení[[#This Row],[jistina]])</f>
        <v>897654.66393640731</v>
      </c>
      <c r="J260" s="14">
        <f ca="1">IF(Splácení[[#This Row],[konečný
zůstatek]]&gt;0,PosledníŘádek-ROW(),0)</f>
        <v>103</v>
      </c>
    </row>
    <row r="261" spans="2:10" ht="15" customHeight="1" x14ac:dyDescent="0.3">
      <c r="B261" s="12">
        <f>ROWS($B$4:B261)</f>
        <v>258</v>
      </c>
      <c r="C261" s="13">
        <f ca="1">IF(ZadanéHodnoty,IF(Splácení[[#This Row],[Č.]]&lt;=DobaTrváníPůjčky,IF(ROW()-ROW(Splácení[[#Headers],[datum
platby]])=1,ZahájeníPůjčky,IF(I260&gt;0,EDATE(C260,1),"")),""),"")</f>
        <v>51441</v>
      </c>
      <c r="D261" s="29">
        <f ca="1">IF(ROW()-ROW(Splácení[[#Headers],[počáteční
zůstatek]])=1,VýšePůjčky,IF(Splácení[[#This Row],[datum
platby]]="",0,INDEX(Splácení[], ROW()-4,8)))</f>
        <v>897654.66393640731</v>
      </c>
      <c r="E261" s="29">
        <f ca="1">IF(ZadanéHodnoty,IF(ROW()-ROW(Splácení[[#Headers],[úrok]])=1,-IPMT(ÚrokováSazba/12,1,DobaTrváníPůjčky-ROWS($C$4:C261)+1,Splácení[[#This Row],[počáteční
zůstatek]]),IFERROR(-IPMT(ÚrokováSazba/12,1,Splácení[[#This Row],[počet 
zbývajících]],D262),0)),0)</f>
        <v>3711.0769135106921</v>
      </c>
      <c r="F261" s="29">
        <f ca="1">IFERROR(IF(AND(ZadanéHodnoty,Splácení[[#This Row],[datum
platby]]&lt;&gt;""),-PPMT(ÚrokováSazba/12,1,DobaTrváníPůjčky-ROWS($C$4:C261)+1,Splácení[[#This Row],[počáteční
zůstatek]]),""),0)</f>
        <v>6996.2046938410849</v>
      </c>
      <c r="G261" s="29">
        <f ca="1">IF(Splácení[[#This Row],[datum
platby]]="",0,ČástkaDaněZNemovitosti)</f>
        <v>3750</v>
      </c>
      <c r="H261" s="29">
        <f ca="1">IF(Splácení[[#This Row],[datum
platby]]="",0,Splácení[[#This Row],[úrok]]+Splácení[[#This Row],[jistina]]+Splácení[[#This Row],[daň
z nemovitosti]])</f>
        <v>14457.281607351777</v>
      </c>
      <c r="I261" s="29">
        <f ca="1">IF(Splácení[[#This Row],[datum
platby]]="",0,Splácení[[#This Row],[počáteční
zůstatek]]-Splácení[[#This Row],[jistina]])</f>
        <v>890658.45924256626</v>
      </c>
      <c r="J261" s="14">
        <f ca="1">IF(Splácení[[#This Row],[konečný
zůstatek]]&gt;0,PosledníŘádek-ROW(),0)</f>
        <v>102</v>
      </c>
    </row>
    <row r="262" spans="2:10" ht="15" customHeight="1" x14ac:dyDescent="0.3">
      <c r="B262" s="12">
        <f>ROWS($B$4:B262)</f>
        <v>259</v>
      </c>
      <c r="C262" s="13">
        <f ca="1">IF(ZadanéHodnoty,IF(Splácení[[#This Row],[Č.]]&lt;=DobaTrváníPůjčky,IF(ROW()-ROW(Splácení[[#Headers],[datum
platby]])=1,ZahájeníPůjčky,IF(I261&gt;0,EDATE(C261,1),"")),""),"")</f>
        <v>51471</v>
      </c>
      <c r="D262" s="29">
        <f ca="1">IF(ROW()-ROW(Splácení[[#Headers],[počáteční
zůstatek]])=1,VýšePůjčky,IF(Splácení[[#This Row],[datum
platby]]="",0,INDEX(Splácení[], ROW()-4,8)))</f>
        <v>890658.45924256626</v>
      </c>
      <c r="E262" s="29">
        <f ca="1">IF(ZadanéHodnoty,IF(ROW()-ROW(Splácení[[#Headers],[úrok]])=1,-IPMT(ÚrokováSazba/12,1,DobaTrváníPůjčky-ROWS($C$4:C262)+1,Splácení[[#This Row],[počáteční
zůstatek]]),IFERROR(-IPMT(ÚrokováSazba/12,1,Splácení[[#This Row],[počet 
zbývajících]],D263),0)),0)</f>
        <v>3681.8045987326423</v>
      </c>
      <c r="F262" s="29">
        <f ca="1">IFERROR(IF(AND(ZadanéHodnoty,Splácení[[#This Row],[datum
platby]]&lt;&gt;""),-PPMT(ÚrokováSazba/12,1,DobaTrváníPůjčky-ROWS($C$4:C262)+1,Splácení[[#This Row],[počáteční
zůstatek]]),""),0)</f>
        <v>7025.3555467320894</v>
      </c>
      <c r="G262" s="29">
        <f ca="1">IF(Splácení[[#This Row],[datum
platby]]="",0,ČástkaDaněZNemovitosti)</f>
        <v>3750</v>
      </c>
      <c r="H262" s="29">
        <f ca="1">IF(Splácení[[#This Row],[datum
platby]]="",0,Splácení[[#This Row],[úrok]]+Splácení[[#This Row],[jistina]]+Splácení[[#This Row],[daň
z nemovitosti]])</f>
        <v>14457.160145464732</v>
      </c>
      <c r="I262" s="29">
        <f ca="1">IF(Splácení[[#This Row],[datum
platby]]="",0,Splácení[[#This Row],[počáteční
zůstatek]]-Splácení[[#This Row],[jistina]])</f>
        <v>883633.10369583417</v>
      </c>
      <c r="J262" s="14">
        <f ca="1">IF(Splácení[[#This Row],[konečný
zůstatek]]&gt;0,PosledníŘádek-ROW(),0)</f>
        <v>101</v>
      </c>
    </row>
    <row r="263" spans="2:10" ht="15" customHeight="1" x14ac:dyDescent="0.3">
      <c r="B263" s="12">
        <f>ROWS($B$4:B263)</f>
        <v>260</v>
      </c>
      <c r="C263" s="13">
        <f ca="1">IF(ZadanéHodnoty,IF(Splácení[[#This Row],[Č.]]&lt;=DobaTrváníPůjčky,IF(ROW()-ROW(Splácení[[#Headers],[datum
platby]])=1,ZahájeníPůjčky,IF(I262&gt;0,EDATE(C262,1),"")),""),"")</f>
        <v>51502</v>
      </c>
      <c r="D263" s="29">
        <f ca="1">IF(ROW()-ROW(Splácení[[#Headers],[počáteční
zůstatek]])=1,VýšePůjčky,IF(Splácení[[#This Row],[datum
platby]]="",0,INDEX(Splácení[], ROW()-4,8)))</f>
        <v>883633.10369583417</v>
      </c>
      <c r="E263" s="29">
        <f ca="1">IF(ZadanéHodnoty,IF(ROW()-ROW(Splácení[[#Headers],[úrok]])=1,-IPMT(ÚrokováSazba/12,1,DobaTrváníPůjčky-ROWS($C$4:C263)+1,Splácení[[#This Row],[počáteční
zůstatek]]),IFERROR(-IPMT(ÚrokováSazba/12,1,Splácení[[#This Row],[počet 
zbývajících]],D264),0)),0)</f>
        <v>3652.4103159763499</v>
      </c>
      <c r="F263" s="29">
        <f ca="1">IFERROR(IF(AND(ZadanéHodnoty,Splácení[[#This Row],[datum
platby]]&lt;&gt;""),-PPMT(ÚrokováSazba/12,1,DobaTrváníPůjčky-ROWS($C$4:C263)+1,Splácení[[#This Row],[počáteční
zůstatek]]),""),0)</f>
        <v>7054.6278615101401</v>
      </c>
      <c r="G263" s="29">
        <f ca="1">IF(Splácení[[#This Row],[datum
platby]]="",0,ČástkaDaněZNemovitosti)</f>
        <v>3750</v>
      </c>
      <c r="H263" s="29">
        <f ca="1">IF(Splácení[[#This Row],[datum
platby]]="",0,Splácení[[#This Row],[úrok]]+Splácení[[#This Row],[jistina]]+Splácení[[#This Row],[daň
z nemovitosti]])</f>
        <v>14457.038177486491</v>
      </c>
      <c r="I263" s="29">
        <f ca="1">IF(Splácení[[#This Row],[datum
platby]]="",0,Splácení[[#This Row],[počáteční
zůstatek]]-Splácení[[#This Row],[jistina]])</f>
        <v>876578.47583432402</v>
      </c>
      <c r="J263" s="14">
        <f ca="1">IF(Splácení[[#This Row],[konečný
zůstatek]]&gt;0,PosledníŘádek-ROW(),0)</f>
        <v>100</v>
      </c>
    </row>
    <row r="264" spans="2:10" ht="15" customHeight="1" x14ac:dyDescent="0.3">
      <c r="B264" s="12">
        <f>ROWS($B$4:B264)</f>
        <v>261</v>
      </c>
      <c r="C264" s="13">
        <f ca="1">IF(ZadanéHodnoty,IF(Splácení[[#This Row],[Č.]]&lt;=DobaTrváníPůjčky,IF(ROW()-ROW(Splácení[[#Headers],[datum
platby]])=1,ZahájeníPůjčky,IF(I263&gt;0,EDATE(C263,1),"")),""),"")</f>
        <v>51533</v>
      </c>
      <c r="D264" s="29">
        <f ca="1">IF(ROW()-ROW(Splácení[[#Headers],[počáteční
zůstatek]])=1,VýšePůjčky,IF(Splácení[[#This Row],[datum
platby]]="",0,INDEX(Splácení[], ROW()-4,8)))</f>
        <v>876578.47583432402</v>
      </c>
      <c r="E264" s="29">
        <f ca="1">IF(ZadanéHodnoty,IF(ROW()-ROW(Splácení[[#Headers],[úrok]])=1,-IPMT(ÚrokováSazba/12,1,DobaTrváníPůjčky-ROWS($C$4:C264)+1,Splácení[[#This Row],[počáteční
zůstatek]]),IFERROR(-IPMT(ÚrokováSazba/12,1,Splácení[[#This Row],[počet 
zbývajících]],D265),0)),0)</f>
        <v>3622.8935570419067</v>
      </c>
      <c r="F264" s="29">
        <f ca="1">IFERROR(IF(AND(ZadanéHodnoty,Splácení[[#This Row],[datum
platby]]&lt;&gt;""),-PPMT(ÚrokováSazba/12,1,DobaTrváníPůjčky-ROWS($C$4:C264)+1,Splácení[[#This Row],[počáteční
zůstatek]]),""),0)</f>
        <v>7084.0221442664333</v>
      </c>
      <c r="G264" s="29">
        <f ca="1">IF(Splácení[[#This Row],[datum
platby]]="",0,ČástkaDaněZNemovitosti)</f>
        <v>3750</v>
      </c>
      <c r="H264" s="29">
        <f ca="1">IF(Splácení[[#This Row],[datum
platby]]="",0,Splácení[[#This Row],[úrok]]+Splácení[[#This Row],[jistina]]+Splácení[[#This Row],[daň
z nemovitosti]])</f>
        <v>14456.91570130834</v>
      </c>
      <c r="I264" s="29">
        <f ca="1">IF(Splácení[[#This Row],[datum
platby]]="",0,Splácení[[#This Row],[počáteční
zůstatek]]-Splácení[[#This Row],[jistina]])</f>
        <v>869494.45369005762</v>
      </c>
      <c r="J264" s="14">
        <f ca="1">IF(Splácení[[#This Row],[konečný
zůstatek]]&gt;0,PosledníŘádek-ROW(),0)</f>
        <v>99</v>
      </c>
    </row>
    <row r="265" spans="2:10" ht="15" customHeight="1" x14ac:dyDescent="0.3">
      <c r="B265" s="12">
        <f>ROWS($B$4:B265)</f>
        <v>262</v>
      </c>
      <c r="C265" s="13">
        <f ca="1">IF(ZadanéHodnoty,IF(Splácení[[#This Row],[Č.]]&lt;=DobaTrváníPůjčky,IF(ROW()-ROW(Splácení[[#Headers],[datum
platby]])=1,ZahájeníPůjčky,IF(I264&gt;0,EDATE(C264,1),"")),""),"")</f>
        <v>51561</v>
      </c>
      <c r="D265" s="29">
        <f ca="1">IF(ROW()-ROW(Splácení[[#Headers],[počáteční
zůstatek]])=1,VýšePůjčky,IF(Splácení[[#This Row],[datum
platby]]="",0,INDEX(Splácení[], ROW()-4,8)))</f>
        <v>869494.45369005762</v>
      </c>
      <c r="E265" s="29">
        <f ca="1">IF(ZadanéHodnoty,IF(ROW()-ROW(Splácení[[#Headers],[úrok]])=1,-IPMT(ÚrokováSazba/12,1,DobaTrváníPůjčky-ROWS($C$4:C265)+1,Splácení[[#This Row],[počáteční
zůstatek]]),IFERROR(-IPMT(ÚrokováSazba/12,1,Splácení[[#This Row],[počet 
zbývajících]],D266),0)),0)</f>
        <v>3593.2538116119035</v>
      </c>
      <c r="F265" s="29">
        <f ca="1">IFERROR(IF(AND(ZadanéHodnoty,Splácení[[#This Row],[datum
platby]]&lt;&gt;""),-PPMT(ÚrokováSazba/12,1,DobaTrváníPůjčky-ROWS($C$4:C265)+1,Splácení[[#This Row],[počáteční
zůstatek]]),""),0)</f>
        <v>7113.5389032008779</v>
      </c>
      <c r="G265" s="29">
        <f ca="1">IF(Splácení[[#This Row],[datum
platby]]="",0,ČástkaDaněZNemovitosti)</f>
        <v>3750</v>
      </c>
      <c r="H265" s="29">
        <f ca="1">IF(Splácení[[#This Row],[datum
platby]]="",0,Splácení[[#This Row],[úrok]]+Splácení[[#This Row],[jistina]]+Splácení[[#This Row],[daň
z nemovitosti]])</f>
        <v>14456.792714812782</v>
      </c>
      <c r="I265" s="29">
        <f ca="1">IF(Splácení[[#This Row],[datum
platby]]="",0,Splácení[[#This Row],[počáteční
zůstatek]]-Splácení[[#This Row],[jistina]])</f>
        <v>862380.91478685674</v>
      </c>
      <c r="J265" s="14">
        <f ca="1">IF(Splácení[[#This Row],[konečný
zůstatek]]&gt;0,PosledníŘádek-ROW(),0)</f>
        <v>98</v>
      </c>
    </row>
    <row r="266" spans="2:10" ht="15" customHeight="1" x14ac:dyDescent="0.3">
      <c r="B266" s="12">
        <f>ROWS($B$4:B266)</f>
        <v>263</v>
      </c>
      <c r="C266" s="13">
        <f ca="1">IF(ZadanéHodnoty,IF(Splácení[[#This Row],[Č.]]&lt;=DobaTrváníPůjčky,IF(ROW()-ROW(Splácení[[#Headers],[datum
platby]])=1,ZahájeníPůjčky,IF(I265&gt;0,EDATE(C265,1),"")),""),"")</f>
        <v>51592</v>
      </c>
      <c r="D266" s="29">
        <f ca="1">IF(ROW()-ROW(Splácení[[#Headers],[počáteční
zůstatek]])=1,VýšePůjčky,IF(Splácení[[#This Row],[datum
platby]]="",0,INDEX(Splácení[], ROW()-4,8)))</f>
        <v>862380.91478685674</v>
      </c>
      <c r="E266" s="29">
        <f ca="1">IF(ZadanéHodnoty,IF(ROW()-ROW(Splácení[[#Headers],[úrok]])=1,-IPMT(ÚrokováSazba/12,1,DobaTrváníPůjčky-ROWS($C$4:C266)+1,Splácení[[#This Row],[počáteční
zůstatek]]),IFERROR(-IPMT(ÚrokováSazba/12,1,Splácení[[#This Row],[počet 
zbývajících]],D267),0)),0)</f>
        <v>3563.490567242608</v>
      </c>
      <c r="F266" s="29">
        <f ca="1">IFERROR(IF(AND(ZadanéHodnoty,Splácení[[#This Row],[datum
platby]]&lt;&gt;""),-PPMT(ÚrokováSazba/12,1,DobaTrváníPůjčky-ROWS($C$4:C266)+1,Splácení[[#This Row],[počáteční
zůstatek]]),""),0)</f>
        <v>7143.178648630882</v>
      </c>
      <c r="G266" s="29">
        <f ca="1">IF(Splácení[[#This Row],[datum
platby]]="",0,ČástkaDaněZNemovitosti)</f>
        <v>3750</v>
      </c>
      <c r="H266" s="29">
        <f ca="1">IF(Splácení[[#This Row],[datum
platby]]="",0,Splácení[[#This Row],[úrok]]+Splácení[[#This Row],[jistina]]+Splácení[[#This Row],[daň
z nemovitosti]])</f>
        <v>14456.66921587349</v>
      </c>
      <c r="I266" s="29">
        <f ca="1">IF(Splácení[[#This Row],[datum
platby]]="",0,Splácení[[#This Row],[počáteční
zůstatek]]-Splácení[[#This Row],[jistina]])</f>
        <v>855237.73613822588</v>
      </c>
      <c r="J266" s="14">
        <f ca="1">IF(Splácení[[#This Row],[konečný
zůstatek]]&gt;0,PosledníŘádek-ROW(),0)</f>
        <v>97</v>
      </c>
    </row>
    <row r="267" spans="2:10" ht="15" customHeight="1" x14ac:dyDescent="0.3">
      <c r="B267" s="12">
        <f>ROWS($B$4:B267)</f>
        <v>264</v>
      </c>
      <c r="C267" s="13">
        <f ca="1">IF(ZadanéHodnoty,IF(Splácení[[#This Row],[Č.]]&lt;=DobaTrváníPůjčky,IF(ROW()-ROW(Splácení[[#Headers],[datum
platby]])=1,ZahájeníPůjčky,IF(I266&gt;0,EDATE(C266,1),"")),""),"")</f>
        <v>51622</v>
      </c>
      <c r="D267" s="29">
        <f ca="1">IF(ROW()-ROW(Splácení[[#Headers],[počáteční
zůstatek]])=1,VýšePůjčky,IF(Splácení[[#This Row],[datum
platby]]="",0,INDEX(Splácení[], ROW()-4,8)))</f>
        <v>855237.73613822588</v>
      </c>
      <c r="E267" s="29">
        <f ca="1">IF(ZadanéHodnoty,IF(ROW()-ROW(Splácení[[#Headers],[úrok]])=1,-IPMT(ÚrokováSazba/12,1,DobaTrváníPůjčky-ROWS($C$4:C267)+1,Splácení[[#This Row],[počáteční
zůstatek]]),IFERROR(-IPMT(ÚrokováSazba/12,1,Splácení[[#This Row],[počet 
zbývajících]],D268),0)),0)</f>
        <v>3533.6033093551077</v>
      </c>
      <c r="F267" s="29">
        <f ca="1">IFERROR(IF(AND(ZadanéHodnoty,Splácení[[#This Row],[datum
platby]]&lt;&gt;""),-PPMT(ÚrokováSazba/12,1,DobaTrváníPůjčky-ROWS($C$4:C267)+1,Splácení[[#This Row],[počáteční
zůstatek]]),""),0)</f>
        <v>7172.9418930001757</v>
      </c>
      <c r="G267" s="29">
        <f ca="1">IF(Splácení[[#This Row],[datum
platby]]="",0,ČástkaDaněZNemovitosti)</f>
        <v>3750</v>
      </c>
      <c r="H267" s="29">
        <f ca="1">IF(Splácení[[#This Row],[datum
platby]]="",0,Splácení[[#This Row],[úrok]]+Splácení[[#This Row],[jistina]]+Splácení[[#This Row],[daň
z nemovitosti]])</f>
        <v>14456.545202355283</v>
      </c>
      <c r="I267" s="29">
        <f ca="1">IF(Splácení[[#This Row],[datum
platby]]="",0,Splácení[[#This Row],[počáteční
zůstatek]]-Splácení[[#This Row],[jistina]])</f>
        <v>848064.79424522573</v>
      </c>
      <c r="J267" s="14">
        <f ca="1">IF(Splácení[[#This Row],[konečný
zůstatek]]&gt;0,PosledníŘádek-ROW(),0)</f>
        <v>96</v>
      </c>
    </row>
    <row r="268" spans="2:10" ht="15" customHeight="1" x14ac:dyDescent="0.3">
      <c r="B268" s="12">
        <f>ROWS($B$4:B268)</f>
        <v>265</v>
      </c>
      <c r="C268" s="13">
        <f ca="1">IF(ZadanéHodnoty,IF(Splácení[[#This Row],[Č.]]&lt;=DobaTrváníPůjčky,IF(ROW()-ROW(Splácení[[#Headers],[datum
platby]])=1,ZahájeníPůjčky,IF(I267&gt;0,EDATE(C267,1),"")),""),"")</f>
        <v>51653</v>
      </c>
      <c r="D268" s="29">
        <f ca="1">IF(ROW()-ROW(Splácení[[#Headers],[počáteční
zůstatek]])=1,VýšePůjčky,IF(Splácení[[#This Row],[datum
platby]]="",0,INDEX(Splácení[], ROW()-4,8)))</f>
        <v>848064.79424522573</v>
      </c>
      <c r="E268" s="29">
        <f ca="1">IF(ZadanéHodnoty,IF(ROW()-ROW(Splácení[[#Headers],[úrok]])=1,-IPMT(ÚrokováSazba/12,1,DobaTrváníPůjčky-ROWS($C$4:C268)+1,Splácení[[#This Row],[počáteční
zůstatek]]),IFERROR(-IPMT(ÚrokováSazba/12,1,Splácení[[#This Row],[počet 
zbývajících]],D269),0)),0)</f>
        <v>3503.5915212264085</v>
      </c>
      <c r="F268" s="29">
        <f ca="1">IFERROR(IF(AND(ZadanéHodnoty,Splácení[[#This Row],[datum
platby]]&lt;&gt;""),-PPMT(ÚrokováSazba/12,1,DobaTrváníPůjčky-ROWS($C$4:C268)+1,Splácení[[#This Row],[počáteční
zůstatek]]),""),0)</f>
        <v>7202.8291508876764</v>
      </c>
      <c r="G268" s="29">
        <f ca="1">IF(Splácení[[#This Row],[datum
platby]]="",0,ČástkaDaněZNemovitosti)</f>
        <v>3750</v>
      </c>
      <c r="H268" s="29">
        <f ca="1">IF(Splácení[[#This Row],[datum
platby]]="",0,Splácení[[#This Row],[úrok]]+Splácení[[#This Row],[jistina]]+Splácení[[#This Row],[daň
z nemovitosti]])</f>
        <v>14456.420672114085</v>
      </c>
      <c r="I268" s="29">
        <f ca="1">IF(Splácení[[#This Row],[datum
platby]]="",0,Splácení[[#This Row],[počáteční
zůstatek]]-Splácení[[#This Row],[jistina]])</f>
        <v>840861.96509433805</v>
      </c>
      <c r="J268" s="14">
        <f ca="1">IF(Splácení[[#This Row],[konečný
zůstatek]]&gt;0,PosledníŘádek-ROW(),0)</f>
        <v>95</v>
      </c>
    </row>
    <row r="269" spans="2:10" ht="15" customHeight="1" x14ac:dyDescent="0.3">
      <c r="B269" s="12">
        <f>ROWS($B$4:B269)</f>
        <v>266</v>
      </c>
      <c r="C269" s="13">
        <f ca="1">IF(ZadanéHodnoty,IF(Splácení[[#This Row],[Č.]]&lt;=DobaTrváníPůjčky,IF(ROW()-ROW(Splácení[[#Headers],[datum
platby]])=1,ZahájeníPůjčky,IF(I268&gt;0,EDATE(C268,1),"")),""),"")</f>
        <v>51683</v>
      </c>
      <c r="D269" s="29">
        <f ca="1">IF(ROW()-ROW(Splácení[[#Headers],[počáteční
zůstatek]])=1,VýšePůjčky,IF(Splácení[[#This Row],[datum
platby]]="",0,INDEX(Splácení[], ROW()-4,8)))</f>
        <v>840861.96509433805</v>
      </c>
      <c r="E269" s="29">
        <f ca="1">IF(ZadanéHodnoty,IF(ROW()-ROW(Splácení[[#Headers],[úrok]])=1,-IPMT(ÚrokováSazba/12,1,DobaTrváníPůjčky-ROWS($C$4:C269)+1,Splácení[[#This Row],[počáteční
zůstatek]]),IFERROR(-IPMT(ÚrokováSazba/12,1,Splácení[[#This Row],[počet 
zbývajících]],D270),0)),0)</f>
        <v>3473.4546839805066</v>
      </c>
      <c r="F269" s="29">
        <f ca="1">IFERROR(IF(AND(ZadanéHodnoty,Splácení[[#This Row],[datum
platby]]&lt;&gt;""),-PPMT(ÚrokováSazba/12,1,DobaTrváníPůjčky-ROWS($C$4:C269)+1,Splácení[[#This Row],[počáteční
zůstatek]]),""),0)</f>
        <v>7232.8409390163752</v>
      </c>
      <c r="G269" s="29">
        <f ca="1">IF(Splácení[[#This Row],[datum
platby]]="",0,ČástkaDaněZNemovitosti)</f>
        <v>3750</v>
      </c>
      <c r="H269" s="29">
        <f ca="1">IF(Splácení[[#This Row],[datum
platby]]="",0,Splácení[[#This Row],[úrok]]+Splácení[[#This Row],[jistina]]+Splácení[[#This Row],[daň
z nemovitosti]])</f>
        <v>14456.295622996882</v>
      </c>
      <c r="I269" s="29">
        <f ca="1">IF(Splácení[[#This Row],[datum
platby]]="",0,Splácení[[#This Row],[počáteční
zůstatek]]-Splácení[[#This Row],[jistina]])</f>
        <v>833629.12415532162</v>
      </c>
      <c r="J269" s="14">
        <f ca="1">IF(Splácení[[#This Row],[konečný
zůstatek]]&gt;0,PosledníŘádek-ROW(),0)</f>
        <v>94</v>
      </c>
    </row>
    <row r="270" spans="2:10" ht="15" customHeight="1" x14ac:dyDescent="0.3">
      <c r="B270" s="12">
        <f>ROWS($B$4:B270)</f>
        <v>267</v>
      </c>
      <c r="C270" s="13">
        <f ca="1">IF(ZadanéHodnoty,IF(Splácení[[#This Row],[Č.]]&lt;=DobaTrváníPůjčky,IF(ROW()-ROW(Splácení[[#Headers],[datum
platby]])=1,ZahájeníPůjčky,IF(I269&gt;0,EDATE(C269,1),"")),""),"")</f>
        <v>51714</v>
      </c>
      <c r="D270" s="29">
        <f ca="1">IF(ROW()-ROW(Splácení[[#Headers],[počáteční
zůstatek]])=1,VýšePůjčky,IF(Splácení[[#This Row],[datum
platby]]="",0,INDEX(Splácení[], ROW()-4,8)))</f>
        <v>833629.12415532162</v>
      </c>
      <c r="E270" s="29">
        <f ca="1">IF(ZadanéHodnoty,IF(ROW()-ROW(Splácení[[#Headers],[úrok]])=1,-IPMT(ÚrokováSazba/12,1,DobaTrváníPůjčky-ROWS($C$4:C270)+1,Splácení[[#This Row],[počáteční
zůstatek]]),IFERROR(-IPMT(ÚrokováSazba/12,1,Splácení[[#This Row],[počet 
zbývajících]],D271),0)),0)</f>
        <v>3443.1922765794138</v>
      </c>
      <c r="F270" s="29">
        <f ca="1">IFERROR(IF(AND(ZadanéHodnoty,Splácení[[#This Row],[datum
platby]]&lt;&gt;""),-PPMT(ÚrokováSazba/12,1,DobaTrváníPůjčky-ROWS($C$4:C270)+1,Splácení[[#This Row],[počáteční
zůstatek]]),""),0)</f>
        <v>7262.9777762622762</v>
      </c>
      <c r="G270" s="29">
        <f ca="1">IF(Splácení[[#This Row],[datum
platby]]="",0,ČástkaDaněZNemovitosti)</f>
        <v>3750</v>
      </c>
      <c r="H270" s="29">
        <f ca="1">IF(Splácení[[#This Row],[datum
platby]]="",0,Splácení[[#This Row],[úrok]]+Splácení[[#This Row],[jistina]]+Splácení[[#This Row],[daň
z nemovitosti]])</f>
        <v>14456.17005284169</v>
      </c>
      <c r="I270" s="29">
        <f ca="1">IF(Splácení[[#This Row],[datum
platby]]="",0,Splácení[[#This Row],[počáteční
zůstatek]]-Splácení[[#This Row],[jistina]])</f>
        <v>826366.1463790593</v>
      </c>
      <c r="J270" s="14">
        <f ca="1">IF(Splácení[[#This Row],[konečný
zůstatek]]&gt;0,PosledníŘádek-ROW(),0)</f>
        <v>93</v>
      </c>
    </row>
    <row r="271" spans="2:10" ht="15" customHeight="1" x14ac:dyDescent="0.3">
      <c r="B271" s="12">
        <f>ROWS($B$4:B271)</f>
        <v>268</v>
      </c>
      <c r="C271" s="13">
        <f ca="1">IF(ZadanéHodnoty,IF(Splácení[[#This Row],[Č.]]&lt;=DobaTrváníPůjčky,IF(ROW()-ROW(Splácení[[#Headers],[datum
platby]])=1,ZahájeníPůjčky,IF(I270&gt;0,EDATE(C270,1),"")),""),"")</f>
        <v>51745</v>
      </c>
      <c r="D271" s="29">
        <f ca="1">IF(ROW()-ROW(Splácení[[#Headers],[počáteční
zůstatek]])=1,VýšePůjčky,IF(Splácení[[#This Row],[datum
platby]]="",0,INDEX(Splácení[], ROW()-4,8)))</f>
        <v>826366.1463790593</v>
      </c>
      <c r="E271" s="29">
        <f ca="1">IF(ZadanéHodnoty,IF(ROW()-ROW(Splácení[[#Headers],[úrok]])=1,-IPMT(ÚrokováSazba/12,1,DobaTrváníPůjčky-ROWS($C$4:C271)+1,Splácení[[#This Row],[počáteční
zůstatek]]),IFERROR(-IPMT(ÚrokováSazba/12,1,Splácení[[#This Row],[počet 
zbývajících]],D272),0)),0)</f>
        <v>3412.80377581415</v>
      </c>
      <c r="F271" s="29">
        <f ca="1">IFERROR(IF(AND(ZadanéHodnoty,Splácení[[#This Row],[datum
platby]]&lt;&gt;""),-PPMT(ÚrokováSazba/12,1,DobaTrváníPůjčky-ROWS($C$4:C271)+1,Splácení[[#This Row],[počáteční
zůstatek]]),""),0)</f>
        <v>7293.2401836633671</v>
      </c>
      <c r="G271" s="29">
        <f ca="1">IF(Splácení[[#This Row],[datum
platby]]="",0,ČástkaDaněZNemovitosti)</f>
        <v>3750</v>
      </c>
      <c r="H271" s="29">
        <f ca="1">IF(Splácení[[#This Row],[datum
platby]]="",0,Splácení[[#This Row],[úrok]]+Splácení[[#This Row],[jistina]]+Splácení[[#This Row],[daň
z nemovitosti]])</f>
        <v>14456.043959477516</v>
      </c>
      <c r="I271" s="29">
        <f ca="1">IF(Splácení[[#This Row],[datum
platby]]="",0,Splácení[[#This Row],[počáteční
zůstatek]]-Splácení[[#This Row],[jistina]])</f>
        <v>819072.90619539598</v>
      </c>
      <c r="J271" s="14">
        <f ca="1">IF(Splácení[[#This Row],[konečný
zůstatek]]&gt;0,PosledníŘádek-ROW(),0)</f>
        <v>92</v>
      </c>
    </row>
    <row r="272" spans="2:10" ht="15" customHeight="1" x14ac:dyDescent="0.3">
      <c r="B272" s="12">
        <f>ROWS($B$4:B272)</f>
        <v>269</v>
      </c>
      <c r="C272" s="13">
        <f ca="1">IF(ZadanéHodnoty,IF(Splácení[[#This Row],[Č.]]&lt;=DobaTrváníPůjčky,IF(ROW()-ROW(Splácení[[#Headers],[datum
platby]])=1,ZahájeníPůjčky,IF(I271&gt;0,EDATE(C271,1),"")),""),"")</f>
        <v>51775</v>
      </c>
      <c r="D272" s="29">
        <f ca="1">IF(ROW()-ROW(Splácení[[#Headers],[počáteční
zůstatek]])=1,VýšePůjčky,IF(Splácení[[#This Row],[datum
platby]]="",0,INDEX(Splácení[], ROW()-4,8)))</f>
        <v>819072.90619539598</v>
      </c>
      <c r="E272" s="29">
        <f ca="1">IF(ZadanéHodnoty,IF(ROW()-ROW(Splácení[[#Headers],[úrok]])=1,-IPMT(ÚrokováSazba/12,1,DobaTrváníPůjčky-ROWS($C$4:C272)+1,Splácení[[#This Row],[počáteční
zůstatek]]),IFERROR(-IPMT(ÚrokováSazba/12,1,Splácení[[#This Row],[počet 
zbývajících]],D273),0)),0)</f>
        <v>3382.2886562956978</v>
      </c>
      <c r="F272" s="29">
        <f ca="1">IFERROR(IF(AND(ZadanéHodnoty,Splácení[[#This Row],[datum
platby]]&lt;&gt;""),-PPMT(ÚrokováSazba/12,1,DobaTrváníPůjčky-ROWS($C$4:C272)+1,Splácení[[#This Row],[počáteční
zůstatek]]),""),0)</f>
        <v>7323.6286844286333</v>
      </c>
      <c r="G272" s="29">
        <f ca="1">IF(Splácení[[#This Row],[datum
platby]]="",0,ČástkaDaněZNemovitosti)</f>
        <v>3750</v>
      </c>
      <c r="H272" s="29">
        <f ca="1">IF(Splácení[[#This Row],[datum
platby]]="",0,Splácení[[#This Row],[úrok]]+Splácení[[#This Row],[jistina]]+Splácení[[#This Row],[daň
z nemovitosti]])</f>
        <v>14455.917340724331</v>
      </c>
      <c r="I272" s="29">
        <f ca="1">IF(Splácení[[#This Row],[datum
platby]]="",0,Splácení[[#This Row],[počáteční
zůstatek]]-Splácení[[#This Row],[jistina]])</f>
        <v>811749.27751096734</v>
      </c>
      <c r="J272" s="14">
        <f ca="1">IF(Splácení[[#This Row],[konečný
zůstatek]]&gt;0,PosledníŘádek-ROW(),0)</f>
        <v>91</v>
      </c>
    </row>
    <row r="273" spans="2:10" ht="15" customHeight="1" x14ac:dyDescent="0.3">
      <c r="B273" s="12">
        <f>ROWS($B$4:B273)</f>
        <v>270</v>
      </c>
      <c r="C273" s="13">
        <f ca="1">IF(ZadanéHodnoty,IF(Splácení[[#This Row],[Č.]]&lt;=DobaTrváníPůjčky,IF(ROW()-ROW(Splácení[[#Headers],[datum
platby]])=1,ZahájeníPůjčky,IF(I272&gt;0,EDATE(C272,1),"")),""),"")</f>
        <v>51806</v>
      </c>
      <c r="D273" s="29">
        <f ca="1">IF(ROW()-ROW(Splácení[[#Headers],[počáteční
zůstatek]])=1,VýšePůjčky,IF(Splácení[[#This Row],[datum
platby]]="",0,INDEX(Splácení[], ROW()-4,8)))</f>
        <v>811749.27751096734</v>
      </c>
      <c r="E273" s="29">
        <f ca="1">IF(ZadanéHodnoty,IF(ROW()-ROW(Splácení[[#Headers],[úrok]])=1,-IPMT(ÚrokováSazba/12,1,DobaTrváníPůjčky-ROWS($C$4:C273)+1,Splácení[[#This Row],[počáteční
zůstatek]]),IFERROR(-IPMT(ÚrokováSazba/12,1,Splácení[[#This Row],[počet 
zbývajících]],D274),0)),0)</f>
        <v>3351.6463904459174</v>
      </c>
      <c r="F273" s="29">
        <f ca="1">IFERROR(IF(AND(ZadanéHodnoty,Splácení[[#This Row],[datum
platby]]&lt;&gt;""),-PPMT(ÚrokováSazba/12,1,DobaTrváníPůjčky-ROWS($C$4:C273)+1,Splácení[[#This Row],[počáteční
zůstatek]]),""),0)</f>
        <v>7354.1438039470859</v>
      </c>
      <c r="G273" s="29">
        <f ca="1">IF(Splácení[[#This Row],[datum
platby]]="",0,ČástkaDaněZNemovitosti)</f>
        <v>3750</v>
      </c>
      <c r="H273" s="29">
        <f ca="1">IF(Splácení[[#This Row],[datum
platby]]="",0,Splácení[[#This Row],[úrok]]+Splácení[[#This Row],[jistina]]+Splácení[[#This Row],[daň
z nemovitosti]])</f>
        <v>14455.790194393003</v>
      </c>
      <c r="I273" s="29">
        <f ca="1">IF(Splácení[[#This Row],[datum
platby]]="",0,Splácení[[#This Row],[počáteční
zůstatek]]-Splácení[[#This Row],[jistina]])</f>
        <v>804395.1337070202</v>
      </c>
      <c r="J273" s="14">
        <f ca="1">IF(Splácení[[#This Row],[konečný
zůstatek]]&gt;0,PosledníŘádek-ROW(),0)</f>
        <v>90</v>
      </c>
    </row>
    <row r="274" spans="2:10" ht="15" customHeight="1" x14ac:dyDescent="0.3">
      <c r="B274" s="12">
        <f>ROWS($B$4:B274)</f>
        <v>271</v>
      </c>
      <c r="C274" s="13">
        <f ca="1">IF(ZadanéHodnoty,IF(Splácení[[#This Row],[Č.]]&lt;=DobaTrváníPůjčky,IF(ROW()-ROW(Splácení[[#Headers],[datum
platby]])=1,ZahájeníPůjčky,IF(I273&gt;0,EDATE(C273,1),"")),""),"")</f>
        <v>51836</v>
      </c>
      <c r="D274" s="29">
        <f ca="1">IF(ROW()-ROW(Splácení[[#Headers],[počáteční
zůstatek]])=1,VýšePůjčky,IF(Splácení[[#This Row],[datum
platby]]="",0,INDEX(Splácení[], ROW()-4,8)))</f>
        <v>804395.1337070202</v>
      </c>
      <c r="E274" s="29">
        <f ca="1">IF(ZadanéHodnoty,IF(ROW()-ROW(Splácení[[#Headers],[úrok]])=1,-IPMT(ÚrokováSazba/12,1,DobaTrváníPůjčky-ROWS($C$4:C274)+1,Splácení[[#This Row],[počáteční
zůstatek]]),IFERROR(-IPMT(ÚrokováSazba/12,1,Splácení[[#This Row],[počet 
zbývajících]],D275),0)),0)</f>
        <v>3320.8764484884305</v>
      </c>
      <c r="F274" s="29">
        <f ca="1">IFERROR(IF(AND(ZadanéHodnoty,Splácení[[#This Row],[datum
platby]]&lt;&gt;""),-PPMT(ÚrokováSazba/12,1,DobaTrváníPůjčky-ROWS($C$4:C274)+1,Splácení[[#This Row],[počáteční
zůstatek]]),""),0)</f>
        <v>7384.7860697968645</v>
      </c>
      <c r="G274" s="29">
        <f ca="1">IF(Splácení[[#This Row],[datum
platby]]="",0,ČástkaDaněZNemovitosti)</f>
        <v>3750</v>
      </c>
      <c r="H274" s="29">
        <f ca="1">IF(Splácení[[#This Row],[datum
platby]]="",0,Splácení[[#This Row],[úrok]]+Splácení[[#This Row],[jistina]]+Splácení[[#This Row],[daň
z nemovitosti]])</f>
        <v>14455.662518285295</v>
      </c>
      <c r="I274" s="29">
        <f ca="1">IF(Splácení[[#This Row],[datum
platby]]="",0,Splácení[[#This Row],[počáteční
zůstatek]]-Splácení[[#This Row],[jistina]])</f>
        <v>797010.34763722331</v>
      </c>
      <c r="J274" s="14">
        <f ca="1">IF(Splácení[[#This Row],[konečný
zůstatek]]&gt;0,PosledníŘádek-ROW(),0)</f>
        <v>89</v>
      </c>
    </row>
    <row r="275" spans="2:10" ht="15" customHeight="1" x14ac:dyDescent="0.3">
      <c r="B275" s="12">
        <f>ROWS($B$4:B275)</f>
        <v>272</v>
      </c>
      <c r="C275" s="13">
        <f ca="1">IF(ZadanéHodnoty,IF(Splácení[[#This Row],[Č.]]&lt;=DobaTrváníPůjčky,IF(ROW()-ROW(Splácení[[#Headers],[datum
platby]])=1,ZahájeníPůjčky,IF(I274&gt;0,EDATE(C274,1),"")),""),"")</f>
        <v>51867</v>
      </c>
      <c r="D275" s="29">
        <f ca="1">IF(ROW()-ROW(Splácení[[#Headers],[počáteční
zůstatek]])=1,VýšePůjčky,IF(Splácení[[#This Row],[datum
platby]]="",0,INDEX(Splácení[], ROW()-4,8)))</f>
        <v>797010.34763722331</v>
      </c>
      <c r="E275" s="29">
        <f ca="1">IF(ZadanéHodnoty,IF(ROW()-ROW(Splácení[[#Headers],[úrok]])=1,-IPMT(ÚrokováSazba/12,1,DobaTrváníPůjčky-ROWS($C$4:C275)+1,Splácení[[#This Row],[počáteční
zůstatek]]),IFERROR(-IPMT(ÚrokováSazba/12,1,Splácení[[#This Row],[počet 
zbývajících]],D276),0)),0)</f>
        <v>3289.9782984394542</v>
      </c>
      <c r="F275" s="29">
        <f ca="1">IFERROR(IF(AND(ZadanéHodnoty,Splácení[[#This Row],[datum
platby]]&lt;&gt;""),-PPMT(ÚrokováSazba/12,1,DobaTrváníPůjčky-ROWS($C$4:C275)+1,Splácení[[#This Row],[počáteční
zůstatek]]),""),0)</f>
        <v>7415.5560117543519</v>
      </c>
      <c r="G275" s="29">
        <f ca="1">IF(Splácení[[#This Row],[datum
platby]]="",0,ČástkaDaněZNemovitosti)</f>
        <v>3750</v>
      </c>
      <c r="H275" s="29">
        <f ca="1">IF(Splácení[[#This Row],[datum
platby]]="",0,Splácení[[#This Row],[úrok]]+Splácení[[#This Row],[jistina]]+Splácení[[#This Row],[daň
z nemovitosti]])</f>
        <v>14455.534310193805</v>
      </c>
      <c r="I275" s="29">
        <f ca="1">IF(Splácení[[#This Row],[datum
platby]]="",0,Splácení[[#This Row],[počáteční
zůstatek]]-Splácení[[#This Row],[jistina]])</f>
        <v>789594.79162546899</v>
      </c>
      <c r="J275" s="14">
        <f ca="1">IF(Splácení[[#This Row],[konečný
zůstatek]]&gt;0,PosledníŘádek-ROW(),0)</f>
        <v>88</v>
      </c>
    </row>
    <row r="276" spans="2:10" ht="15" customHeight="1" x14ac:dyDescent="0.3">
      <c r="B276" s="12">
        <f>ROWS($B$4:B276)</f>
        <v>273</v>
      </c>
      <c r="C276" s="13">
        <f ca="1">IF(ZadanéHodnoty,IF(Splácení[[#This Row],[Č.]]&lt;=DobaTrváníPůjčky,IF(ROW()-ROW(Splácení[[#Headers],[datum
platby]])=1,ZahájeníPůjčky,IF(I275&gt;0,EDATE(C275,1),"")),""),"")</f>
        <v>51898</v>
      </c>
      <c r="D276" s="29">
        <f ca="1">IF(ROW()-ROW(Splácení[[#Headers],[počáteční
zůstatek]])=1,VýšePůjčky,IF(Splácení[[#This Row],[datum
platby]]="",0,INDEX(Splácení[], ROW()-4,8)))</f>
        <v>789594.79162546899</v>
      </c>
      <c r="E276" s="29">
        <f ca="1">IF(ZadanéHodnoty,IF(ROW()-ROW(Splácení[[#Headers],[úrok]])=1,-IPMT(ÚrokováSazba/12,1,DobaTrváníPůjčky-ROWS($C$4:C276)+1,Splácení[[#This Row],[počáteční
zůstatek]]),IFERROR(-IPMT(ÚrokováSazba/12,1,Splácení[[#This Row],[počet 
zbývajících]],D277),0)),0)</f>
        <v>3258.9514060986062</v>
      </c>
      <c r="F276" s="29">
        <f ca="1">IFERROR(IF(AND(ZadanéHodnoty,Splácení[[#This Row],[datum
platby]]&lt;&gt;""),-PPMT(ÚrokováSazba/12,1,DobaTrváníPůjčky-ROWS($C$4:C276)+1,Splácení[[#This Row],[počáteční
zůstatek]]),""),0)</f>
        <v>7446.4541618033281</v>
      </c>
      <c r="G276" s="29">
        <f ca="1">IF(Splácení[[#This Row],[datum
platby]]="",0,ČástkaDaněZNemovitosti)</f>
        <v>3750</v>
      </c>
      <c r="H276" s="29">
        <f ca="1">IF(Splácení[[#This Row],[datum
platby]]="",0,Splácení[[#This Row],[úrok]]+Splácení[[#This Row],[jistina]]+Splácení[[#This Row],[daň
z nemovitosti]])</f>
        <v>14455.405567901935</v>
      </c>
      <c r="I276" s="29">
        <f ca="1">IF(Splácení[[#This Row],[datum
platby]]="",0,Splácení[[#This Row],[počáteční
zůstatek]]-Splácení[[#This Row],[jistina]])</f>
        <v>782148.33746366564</v>
      </c>
      <c r="J276" s="14">
        <f ca="1">IF(Splácení[[#This Row],[konečný
zůstatek]]&gt;0,PosledníŘádek-ROW(),0)</f>
        <v>87</v>
      </c>
    </row>
    <row r="277" spans="2:10" ht="15" customHeight="1" x14ac:dyDescent="0.3">
      <c r="B277" s="12">
        <f>ROWS($B$4:B277)</f>
        <v>274</v>
      </c>
      <c r="C277" s="13">
        <f ca="1">IF(ZadanéHodnoty,IF(Splácení[[#This Row],[Č.]]&lt;=DobaTrváníPůjčky,IF(ROW()-ROW(Splácení[[#Headers],[datum
platby]])=1,ZahájeníPůjčky,IF(I276&gt;0,EDATE(C276,1),"")),""),"")</f>
        <v>51926</v>
      </c>
      <c r="D277" s="29">
        <f ca="1">IF(ROW()-ROW(Splácení[[#Headers],[počáteční
zůstatek]])=1,VýšePůjčky,IF(Splácení[[#This Row],[datum
platby]]="",0,INDEX(Splácení[], ROW()-4,8)))</f>
        <v>782148.33746366564</v>
      </c>
      <c r="E277" s="29">
        <f ca="1">IF(ZadanéHodnoty,IF(ROW()-ROW(Splácení[[#Headers],[úrok]])=1,-IPMT(ÚrokováSazba/12,1,DobaTrváníPůjčky-ROWS($C$4:C277)+1,Splácení[[#This Row],[počáteční
zůstatek]]),IFERROR(-IPMT(ÚrokováSazba/12,1,Splácení[[#This Row],[počet 
zbývajících]],D278),0)),0)</f>
        <v>3227.7952350396722</v>
      </c>
      <c r="F277" s="29">
        <f ca="1">IFERROR(IF(AND(ZadanéHodnoty,Splácení[[#This Row],[datum
platby]]&lt;&gt;""),-PPMT(ÚrokováSazba/12,1,DobaTrváníPůjčky-ROWS($C$4:C277)+1,Splácení[[#This Row],[počáteční
zůstatek]]),""),0)</f>
        <v>7477.4810541441739</v>
      </c>
      <c r="G277" s="29">
        <f ca="1">IF(Splácení[[#This Row],[datum
platby]]="",0,ČástkaDaněZNemovitosti)</f>
        <v>3750</v>
      </c>
      <c r="H277" s="29">
        <f ca="1">IF(Splácení[[#This Row],[datum
platby]]="",0,Splácení[[#This Row],[úrok]]+Splácení[[#This Row],[jistina]]+Splácení[[#This Row],[daň
z nemovitosti]])</f>
        <v>14455.276289183847</v>
      </c>
      <c r="I277" s="29">
        <f ca="1">IF(Splácení[[#This Row],[datum
platby]]="",0,Splácení[[#This Row],[počáteční
zůstatek]]-Splácení[[#This Row],[jistina]])</f>
        <v>774670.85640952142</v>
      </c>
      <c r="J277" s="14">
        <f ca="1">IF(Splácení[[#This Row],[konečný
zůstatek]]&gt;0,PosledníŘádek-ROW(),0)</f>
        <v>86</v>
      </c>
    </row>
    <row r="278" spans="2:10" ht="15" customHeight="1" x14ac:dyDescent="0.3">
      <c r="B278" s="12">
        <f>ROWS($B$4:B278)</f>
        <v>275</v>
      </c>
      <c r="C278" s="13">
        <f ca="1">IF(ZadanéHodnoty,IF(Splácení[[#This Row],[Č.]]&lt;=DobaTrváníPůjčky,IF(ROW()-ROW(Splácení[[#Headers],[datum
platby]])=1,ZahájeníPůjčky,IF(I277&gt;0,EDATE(C277,1),"")),""),"")</f>
        <v>51957</v>
      </c>
      <c r="D278" s="29">
        <f ca="1">IF(ROW()-ROW(Splácení[[#Headers],[počáteční
zůstatek]])=1,VýšePůjčky,IF(Splácení[[#This Row],[datum
platby]]="",0,INDEX(Splácení[], ROW()-4,8)))</f>
        <v>774670.85640952142</v>
      </c>
      <c r="E278" s="29">
        <f ca="1">IF(ZadanéHodnoty,IF(ROW()-ROW(Splácení[[#Headers],[úrok]])=1,-IPMT(ÚrokováSazba/12,1,DobaTrváníPůjčky-ROWS($C$4:C278)+1,Splácení[[#This Row],[počáteční
zůstatek]]),IFERROR(-IPMT(ÚrokováSazba/12,1,Splácení[[#This Row],[počet 
zbývajících]],D279),0)),0)</f>
        <v>3196.5092466013261</v>
      </c>
      <c r="F278" s="29">
        <f ca="1">IFERROR(IF(AND(ZadanéHodnoty,Splácení[[#This Row],[datum
platby]]&lt;&gt;""),-PPMT(ÚrokováSazba/12,1,DobaTrváníPůjčky-ROWS($C$4:C278)+1,Splácení[[#This Row],[počáteční
zůstatek]]),""),0)</f>
        <v>7508.6372252031097</v>
      </c>
      <c r="G278" s="29">
        <f ca="1">IF(Splácení[[#This Row],[datum
platby]]="",0,ČástkaDaněZNemovitosti)</f>
        <v>3750</v>
      </c>
      <c r="H278" s="29">
        <f ca="1">IF(Splácení[[#This Row],[datum
platby]]="",0,Splácení[[#This Row],[úrok]]+Splácení[[#This Row],[jistina]]+Splácení[[#This Row],[daň
z nemovitosti]])</f>
        <v>14455.146471804435</v>
      </c>
      <c r="I278" s="29">
        <f ca="1">IF(Splácení[[#This Row],[datum
platby]]="",0,Splácení[[#This Row],[počáteční
zůstatek]]-Splácení[[#This Row],[jistina]])</f>
        <v>767162.21918431832</v>
      </c>
      <c r="J278" s="14">
        <f ca="1">IF(Splácení[[#This Row],[konečný
zůstatek]]&gt;0,PosledníŘádek-ROW(),0)</f>
        <v>85</v>
      </c>
    </row>
    <row r="279" spans="2:10" ht="15" customHeight="1" x14ac:dyDescent="0.3">
      <c r="B279" s="12">
        <f>ROWS($B$4:B279)</f>
        <v>276</v>
      </c>
      <c r="C279" s="13">
        <f ca="1">IF(ZadanéHodnoty,IF(Splácení[[#This Row],[Č.]]&lt;=DobaTrváníPůjčky,IF(ROW()-ROW(Splácení[[#Headers],[datum
platby]])=1,ZahájeníPůjčky,IF(I278&gt;0,EDATE(C278,1),"")),""),"")</f>
        <v>51987</v>
      </c>
      <c r="D279" s="29">
        <f ca="1">IF(ROW()-ROW(Splácení[[#Headers],[počáteční
zůstatek]])=1,VýšePůjčky,IF(Splácení[[#This Row],[datum
platby]]="",0,INDEX(Splácení[], ROW()-4,8)))</f>
        <v>767162.21918431832</v>
      </c>
      <c r="E279" s="29">
        <f ca="1">IF(ZadanéHodnoty,IF(ROW()-ROW(Splácení[[#Headers],[úrok]])=1,-IPMT(ÚrokováSazba/12,1,DobaTrváníPůjčky-ROWS($C$4:C279)+1,Splácení[[#This Row],[počáteční
zůstatek]]),IFERROR(-IPMT(ÚrokováSazba/12,1,Splácení[[#This Row],[počet 
zbývajících]],D280),0)),0)</f>
        <v>3165.0928998778199</v>
      </c>
      <c r="F279" s="29">
        <f ca="1">IFERROR(IF(AND(ZadanéHodnoty,Splácení[[#This Row],[datum
platby]]&lt;&gt;""),-PPMT(ÚrokováSazba/12,1,DobaTrváníPůjčky-ROWS($C$4:C279)+1,Splácení[[#This Row],[počáteční
zůstatek]]),""),0)</f>
        <v>7539.9232136414548</v>
      </c>
      <c r="G279" s="29">
        <f ca="1">IF(Splácení[[#This Row],[datum
platby]]="",0,ČástkaDaněZNemovitosti)</f>
        <v>3750</v>
      </c>
      <c r="H279" s="29">
        <f ca="1">IF(Splácení[[#This Row],[datum
platby]]="",0,Splácení[[#This Row],[úrok]]+Splácení[[#This Row],[jistina]]+Splácení[[#This Row],[daň
z nemovitosti]])</f>
        <v>14455.016113519276</v>
      </c>
      <c r="I279" s="29">
        <f ca="1">IF(Splácení[[#This Row],[datum
platby]]="",0,Splácení[[#This Row],[počáteční
zůstatek]]-Splácení[[#This Row],[jistina]])</f>
        <v>759622.29597067682</v>
      </c>
      <c r="J279" s="14">
        <f ca="1">IF(Splácení[[#This Row],[konečný
zůstatek]]&gt;0,PosledníŘádek-ROW(),0)</f>
        <v>84</v>
      </c>
    </row>
    <row r="280" spans="2:10" ht="15" customHeight="1" x14ac:dyDescent="0.3">
      <c r="B280" s="12">
        <f>ROWS($B$4:B280)</f>
        <v>277</v>
      </c>
      <c r="C280" s="13">
        <f ca="1">IF(ZadanéHodnoty,IF(Splácení[[#This Row],[Č.]]&lt;=DobaTrváníPůjčky,IF(ROW()-ROW(Splácení[[#Headers],[datum
platby]])=1,ZahájeníPůjčky,IF(I279&gt;0,EDATE(C279,1),"")),""),"")</f>
        <v>52018</v>
      </c>
      <c r="D280" s="29">
        <f ca="1">IF(ROW()-ROW(Splácení[[#Headers],[počáteční
zůstatek]])=1,VýšePůjčky,IF(Splácení[[#This Row],[datum
platby]]="",0,INDEX(Splácení[], ROW()-4,8)))</f>
        <v>759622.29597067682</v>
      </c>
      <c r="E280" s="29">
        <f ca="1">IF(ZadanéHodnoty,IF(ROW()-ROW(Splácení[[#Headers],[úrok]])=1,-IPMT(ÚrokováSazba/12,1,DobaTrváníPůjčky-ROWS($C$4:C280)+1,Splácení[[#This Row],[počáteční
zůstatek]]),IFERROR(-IPMT(ÚrokováSazba/12,1,Splácení[[#This Row],[počet 
zbývajících]],D281),0)),0)</f>
        <v>3133.5456517096322</v>
      </c>
      <c r="F280" s="29">
        <f ca="1">IFERROR(IF(AND(ZadanéHodnoty,Splácení[[#This Row],[datum
platby]]&lt;&gt;""),-PPMT(ÚrokováSazba/12,1,DobaTrváníPůjčky-ROWS($C$4:C280)+1,Splácení[[#This Row],[počáteční
zůstatek]]),""),0)</f>
        <v>7571.3395603649606</v>
      </c>
      <c r="G280" s="29">
        <f ca="1">IF(Splácení[[#This Row],[datum
platby]]="",0,ČástkaDaněZNemovitosti)</f>
        <v>3750</v>
      </c>
      <c r="H280" s="29">
        <f ca="1">IF(Splácení[[#This Row],[datum
platby]]="",0,Splácení[[#This Row],[úrok]]+Splácení[[#This Row],[jistina]]+Splácení[[#This Row],[daň
z nemovitosti]])</f>
        <v>14454.885212074592</v>
      </c>
      <c r="I280" s="29">
        <f ca="1">IF(Splácení[[#This Row],[datum
platby]]="",0,Splácení[[#This Row],[počáteční
zůstatek]]-Splácení[[#This Row],[jistina]])</f>
        <v>752050.95641031186</v>
      </c>
      <c r="J280" s="14">
        <f ca="1">IF(Splácení[[#This Row],[konečný
zůstatek]]&gt;0,PosledníŘádek-ROW(),0)</f>
        <v>83</v>
      </c>
    </row>
    <row r="281" spans="2:10" ht="15" customHeight="1" x14ac:dyDescent="0.3">
      <c r="B281" s="12">
        <f>ROWS($B$4:B281)</f>
        <v>278</v>
      </c>
      <c r="C281" s="13">
        <f ca="1">IF(ZadanéHodnoty,IF(Splácení[[#This Row],[Č.]]&lt;=DobaTrváníPůjčky,IF(ROW()-ROW(Splácení[[#Headers],[datum
platby]])=1,ZahájeníPůjčky,IF(I280&gt;0,EDATE(C280,1),"")),""),"")</f>
        <v>52048</v>
      </c>
      <c r="D281" s="29">
        <f ca="1">IF(ROW()-ROW(Splácení[[#Headers],[počáteční
zůstatek]])=1,VýšePůjčky,IF(Splácení[[#This Row],[datum
platby]]="",0,INDEX(Splácení[], ROW()-4,8)))</f>
        <v>752050.95641031186</v>
      </c>
      <c r="E281" s="29">
        <f ca="1">IF(ZadanéHodnoty,IF(ROW()-ROW(Splácení[[#Headers],[úrok]])=1,-IPMT(ÚrokováSazba/12,1,DobaTrváníPůjčky-ROWS($C$4:C281)+1,Splácení[[#This Row],[počáteční
zůstatek]]),IFERROR(-IPMT(ÚrokováSazba/12,1,Splácení[[#This Row],[počet 
zbývajících]],D282),0)),0)</f>
        <v>3101.8669566740782</v>
      </c>
      <c r="F281" s="29">
        <f ca="1">IFERROR(IF(AND(ZadanéHodnoty,Splácení[[#This Row],[datum
platby]]&lt;&gt;""),-PPMT(ÚrokováSazba/12,1,DobaTrváníPůjčky-ROWS($C$4:C281)+1,Splácení[[#This Row],[počáteční
zůstatek]]),""),0)</f>
        <v>7602.8868085331478</v>
      </c>
      <c r="G281" s="29">
        <f ca="1">IF(Splácení[[#This Row],[datum
platby]]="",0,ČástkaDaněZNemovitosti)</f>
        <v>3750</v>
      </c>
      <c r="H281" s="29">
        <f ca="1">IF(Splácení[[#This Row],[datum
platby]]="",0,Splácení[[#This Row],[úrok]]+Splácení[[#This Row],[jistina]]+Splácení[[#This Row],[daň
z nemovitosti]])</f>
        <v>14454.753765207226</v>
      </c>
      <c r="I281" s="29">
        <f ca="1">IF(Splácení[[#This Row],[datum
platby]]="",0,Splácení[[#This Row],[počáteční
zůstatek]]-Splácení[[#This Row],[jistina]])</f>
        <v>744448.06960177876</v>
      </c>
      <c r="J281" s="14">
        <f ca="1">IF(Splácení[[#This Row],[konečný
zůstatek]]&gt;0,PosledníŘádek-ROW(),0)</f>
        <v>82</v>
      </c>
    </row>
    <row r="282" spans="2:10" ht="15" customHeight="1" x14ac:dyDescent="0.3">
      <c r="B282" s="12">
        <f>ROWS($B$4:B282)</f>
        <v>279</v>
      </c>
      <c r="C282" s="13">
        <f ca="1">IF(ZadanéHodnoty,IF(Splácení[[#This Row],[Č.]]&lt;=DobaTrváníPůjčky,IF(ROW()-ROW(Splácení[[#Headers],[datum
platby]])=1,ZahájeníPůjčky,IF(I281&gt;0,EDATE(C281,1),"")),""),"")</f>
        <v>52079</v>
      </c>
      <c r="D282" s="29">
        <f ca="1">IF(ROW()-ROW(Splácení[[#Headers],[počáteční
zůstatek]])=1,VýšePůjčky,IF(Splácení[[#This Row],[datum
platby]]="",0,INDEX(Splácení[], ROW()-4,8)))</f>
        <v>744448.06960177876</v>
      </c>
      <c r="E282" s="29">
        <f ca="1">IF(ZadanéHodnoty,IF(ROW()-ROW(Splácení[[#Headers],[úrok]])=1,-IPMT(ÚrokováSazba/12,1,DobaTrváníPůjčky-ROWS($C$4:C282)+1,Splácení[[#This Row],[počáteční
zůstatek]]),IFERROR(-IPMT(ÚrokováSazba/12,1,Splácení[[#This Row],[počet 
zbývajících]],D283),0)),0)</f>
        <v>3070.0562670758754</v>
      </c>
      <c r="F282" s="29">
        <f ca="1">IFERROR(IF(AND(ZadanéHodnoty,Splácení[[#This Row],[datum
platby]]&lt;&gt;""),-PPMT(ÚrokováSazba/12,1,DobaTrváníPůjčky-ROWS($C$4:C282)+1,Splácení[[#This Row],[počáteční
zůstatek]]),""),0)</f>
        <v>7634.5655035687023</v>
      </c>
      <c r="G282" s="29">
        <f ca="1">IF(Splácení[[#This Row],[datum
platby]]="",0,ČástkaDaněZNemovitosti)</f>
        <v>3750</v>
      </c>
      <c r="H282" s="29">
        <f ca="1">IF(Splácení[[#This Row],[datum
platby]]="",0,Splácení[[#This Row],[úrok]]+Splácení[[#This Row],[jistina]]+Splácení[[#This Row],[daň
z nemovitosti]])</f>
        <v>14454.621770644579</v>
      </c>
      <c r="I282" s="29">
        <f ca="1">IF(Splácení[[#This Row],[datum
platby]]="",0,Splácení[[#This Row],[počáteční
zůstatek]]-Splácení[[#This Row],[jistina]])</f>
        <v>736813.50409821002</v>
      </c>
      <c r="J282" s="14">
        <f ca="1">IF(Splácení[[#This Row],[konečný
zůstatek]]&gt;0,PosledníŘádek-ROW(),0)</f>
        <v>81</v>
      </c>
    </row>
    <row r="283" spans="2:10" ht="15" customHeight="1" x14ac:dyDescent="0.3">
      <c r="B283" s="12">
        <f>ROWS($B$4:B283)</f>
        <v>280</v>
      </c>
      <c r="C283" s="13">
        <f ca="1">IF(ZadanéHodnoty,IF(Splácení[[#This Row],[Č.]]&lt;=DobaTrváníPůjčky,IF(ROW()-ROW(Splácení[[#Headers],[datum
platby]])=1,ZahájeníPůjčky,IF(I282&gt;0,EDATE(C282,1),"")),""),"")</f>
        <v>52110</v>
      </c>
      <c r="D283" s="29">
        <f ca="1">IF(ROW()-ROW(Splácení[[#Headers],[počáteční
zůstatek]])=1,VýšePůjčky,IF(Splácení[[#This Row],[datum
platby]]="",0,INDEX(Splácení[], ROW()-4,8)))</f>
        <v>736813.50409821002</v>
      </c>
      <c r="E283" s="29">
        <f ca="1">IF(ZadanéHodnoty,IF(ROW()-ROW(Splácení[[#Headers],[úrok]])=1,-IPMT(ÚrokováSazba/12,1,DobaTrváníPůjčky-ROWS($C$4:C283)+1,Splácení[[#This Row],[počáteční
zůstatek]]),IFERROR(-IPMT(ÚrokováSazba/12,1,Splácení[[#This Row],[počet 
zbývajících]],D284),0)),0)</f>
        <v>3038.1130329376792</v>
      </c>
      <c r="F283" s="29">
        <f ca="1">IFERROR(IF(AND(ZadanéHodnoty,Splácení[[#This Row],[datum
platby]]&lt;&gt;""),-PPMT(ÚrokováSazba/12,1,DobaTrváníPůjčky-ROWS($C$4:C283)+1,Splácení[[#This Row],[počáteční
zůstatek]]),""),0)</f>
        <v>7666.376193166906</v>
      </c>
      <c r="G283" s="29">
        <f ca="1">IF(Splácení[[#This Row],[datum
platby]]="",0,ČástkaDaněZNemovitosti)</f>
        <v>3750</v>
      </c>
      <c r="H283" s="29">
        <f ca="1">IF(Splácení[[#This Row],[datum
platby]]="",0,Splácení[[#This Row],[úrok]]+Splácení[[#This Row],[jistina]]+Splácení[[#This Row],[daň
z nemovitosti]])</f>
        <v>14454.489226104586</v>
      </c>
      <c r="I283" s="29">
        <f ca="1">IF(Splácení[[#This Row],[datum
platby]]="",0,Splácení[[#This Row],[počáteční
zůstatek]]-Splácení[[#This Row],[jistina]])</f>
        <v>729147.12790504307</v>
      </c>
      <c r="J283" s="14">
        <f ca="1">IF(Splácení[[#This Row],[konečný
zůstatek]]&gt;0,PosledníŘádek-ROW(),0)</f>
        <v>80</v>
      </c>
    </row>
    <row r="284" spans="2:10" ht="15" customHeight="1" x14ac:dyDescent="0.3">
      <c r="B284" s="12">
        <f>ROWS($B$4:B284)</f>
        <v>281</v>
      </c>
      <c r="C284" s="13">
        <f ca="1">IF(ZadanéHodnoty,IF(Splácení[[#This Row],[Č.]]&lt;=DobaTrváníPůjčky,IF(ROW()-ROW(Splácení[[#Headers],[datum
platby]])=1,ZahájeníPůjčky,IF(I283&gt;0,EDATE(C283,1),"")),""),"")</f>
        <v>52140</v>
      </c>
      <c r="D284" s="29">
        <f ca="1">IF(ROW()-ROW(Splácení[[#Headers],[počáteční
zůstatek]])=1,VýšePůjčky,IF(Splácení[[#This Row],[datum
platby]]="",0,INDEX(Splácení[], ROW()-4,8)))</f>
        <v>729147.12790504307</v>
      </c>
      <c r="E284" s="29">
        <f ca="1">IF(ZadanéHodnoty,IF(ROW()-ROW(Splácení[[#Headers],[úrok]])=1,-IPMT(ÚrokováSazba/12,1,DobaTrváníPůjčky-ROWS($C$4:C284)+1,Splácení[[#This Row],[počáteční
zůstatek]]),IFERROR(-IPMT(ÚrokováSazba/12,1,Splácení[[#This Row],[počet 
zbývajících]],D285),0)),0)</f>
        <v>3006.0367019905748</v>
      </c>
      <c r="F284" s="29">
        <f ca="1">IFERROR(IF(AND(ZadanéHodnoty,Splácení[[#This Row],[datum
platby]]&lt;&gt;""),-PPMT(ÚrokováSazba/12,1,DobaTrváníPůjčky-ROWS($C$4:C284)+1,Splácení[[#This Row],[počáteční
zůstatek]]),""),0)</f>
        <v>7698.3194273051022</v>
      </c>
      <c r="G284" s="29">
        <f ca="1">IF(Splácení[[#This Row],[datum
platby]]="",0,ČástkaDaněZNemovitosti)</f>
        <v>3750</v>
      </c>
      <c r="H284" s="29">
        <f ca="1">IF(Splácení[[#This Row],[datum
platby]]="",0,Splácení[[#This Row],[úrok]]+Splácení[[#This Row],[jistina]]+Splácení[[#This Row],[daň
z nemovitosti]])</f>
        <v>14454.356129295677</v>
      </c>
      <c r="I284" s="29">
        <f ca="1">IF(Splácení[[#This Row],[datum
platby]]="",0,Splácení[[#This Row],[počáteční
zůstatek]]-Splácení[[#This Row],[jistina]])</f>
        <v>721448.80847773794</v>
      </c>
      <c r="J284" s="14">
        <f ca="1">IF(Splácení[[#This Row],[konečný
zůstatek]]&gt;0,PosledníŘádek-ROW(),0)</f>
        <v>79</v>
      </c>
    </row>
    <row r="285" spans="2:10" ht="15" customHeight="1" x14ac:dyDescent="0.3">
      <c r="B285" s="12">
        <f>ROWS($B$4:B285)</f>
        <v>282</v>
      </c>
      <c r="C285" s="13">
        <f ca="1">IF(ZadanéHodnoty,IF(Splácení[[#This Row],[Č.]]&lt;=DobaTrváníPůjčky,IF(ROW()-ROW(Splácení[[#Headers],[datum
platby]])=1,ZahájeníPůjčky,IF(I284&gt;0,EDATE(C284,1),"")),""),"")</f>
        <v>52171</v>
      </c>
      <c r="D285" s="29">
        <f ca="1">IF(ROW()-ROW(Splácení[[#Headers],[počáteční
zůstatek]])=1,VýšePůjčky,IF(Splácení[[#This Row],[datum
platby]]="",0,INDEX(Splácení[], ROW()-4,8)))</f>
        <v>721448.80847773794</v>
      </c>
      <c r="E285" s="29">
        <f ca="1">IF(ZadanéHodnoty,IF(ROW()-ROW(Splácení[[#Headers],[úrok]])=1,-IPMT(ÚrokováSazba/12,1,DobaTrváníPůjčky-ROWS($C$4:C285)+1,Splácení[[#This Row],[počáteční
zůstatek]]),IFERROR(-IPMT(ÚrokováSazba/12,1,Splácení[[#This Row],[počet 
zbývajících]],D286),0)),0)</f>
        <v>2973.8267196645238</v>
      </c>
      <c r="F285" s="29">
        <f ca="1">IFERROR(IF(AND(ZadanéHodnoty,Splácení[[#This Row],[datum
platby]]&lt;&gt;""),-PPMT(ÚrokováSazba/12,1,DobaTrváníPůjčky-ROWS($C$4:C285)+1,Splácení[[#This Row],[počáteční
zůstatek]]),""),0)</f>
        <v>7730.3957582522044</v>
      </c>
      <c r="G285" s="29">
        <f ca="1">IF(Splácení[[#This Row],[datum
platby]]="",0,ČástkaDaněZNemovitosti)</f>
        <v>3750</v>
      </c>
      <c r="H285" s="29">
        <f ca="1">IF(Splácení[[#This Row],[datum
platby]]="",0,Splácení[[#This Row],[úrok]]+Splácení[[#This Row],[jistina]]+Splácení[[#This Row],[daň
z nemovitosti]])</f>
        <v>14454.222477916728</v>
      </c>
      <c r="I285" s="29">
        <f ca="1">IF(Splácení[[#This Row],[datum
platby]]="",0,Splácení[[#This Row],[počáteční
zůstatek]]-Splácení[[#This Row],[jistina]])</f>
        <v>713718.4127194857</v>
      </c>
      <c r="J285" s="14">
        <f ca="1">IF(Splácení[[#This Row],[konečný
zůstatek]]&gt;0,PosledníŘádek-ROW(),0)</f>
        <v>78</v>
      </c>
    </row>
    <row r="286" spans="2:10" ht="15" customHeight="1" x14ac:dyDescent="0.3">
      <c r="B286" s="12">
        <f>ROWS($B$4:B286)</f>
        <v>283</v>
      </c>
      <c r="C286" s="13">
        <f ca="1">IF(ZadanéHodnoty,IF(Splácení[[#This Row],[Č.]]&lt;=DobaTrváníPůjčky,IF(ROW()-ROW(Splácení[[#Headers],[datum
platby]])=1,ZahájeníPůjčky,IF(I285&gt;0,EDATE(C285,1),"")),""),"")</f>
        <v>52201</v>
      </c>
      <c r="D286" s="29">
        <f ca="1">IF(ROW()-ROW(Splácení[[#Headers],[počáteční
zůstatek]])=1,VýšePůjčky,IF(Splácení[[#This Row],[datum
platby]]="",0,INDEX(Splácení[], ROW()-4,8)))</f>
        <v>713718.4127194857</v>
      </c>
      <c r="E286" s="29">
        <f ca="1">IF(ZadanéHodnoty,IF(ROW()-ROW(Splácení[[#Headers],[úrok]])=1,-IPMT(ÚrokováSazba/12,1,DobaTrváníPůjčky-ROWS($C$4:C286)+1,Splácení[[#This Row],[počáteční
zůstatek]]),IFERROR(-IPMT(ÚrokováSazba/12,1,Splácení[[#This Row],[počet 
zbývajících]],D287),0)),0)</f>
        <v>2941.4825290787808</v>
      </c>
      <c r="F286" s="29">
        <f ca="1">IFERROR(IF(AND(ZadanéHodnoty,Splácení[[#This Row],[datum
platby]]&lt;&gt;""),-PPMT(ÚrokováSazba/12,1,DobaTrváníPůjčky-ROWS($C$4:C286)+1,Splácení[[#This Row],[počáteční
zůstatek]]),""),0)</f>
        <v>7762.6057405782549</v>
      </c>
      <c r="G286" s="29">
        <f ca="1">IF(Splácení[[#This Row],[datum
platby]]="",0,ČástkaDaněZNemovitosti)</f>
        <v>3750</v>
      </c>
      <c r="H286" s="29">
        <f ca="1">IF(Splácení[[#This Row],[datum
platby]]="",0,Splácení[[#This Row],[úrok]]+Splácení[[#This Row],[jistina]]+Splácení[[#This Row],[daň
z nemovitosti]])</f>
        <v>14454.088269657035</v>
      </c>
      <c r="I286" s="29">
        <f ca="1">IF(Splácení[[#This Row],[datum
platby]]="",0,Splácení[[#This Row],[počáteční
zůstatek]]-Splácení[[#This Row],[jistina]])</f>
        <v>705955.80697890744</v>
      </c>
      <c r="J286" s="14">
        <f ca="1">IF(Splácení[[#This Row],[konečný
zůstatek]]&gt;0,PosledníŘádek-ROW(),0)</f>
        <v>77</v>
      </c>
    </row>
    <row r="287" spans="2:10" ht="15" customHeight="1" x14ac:dyDescent="0.3">
      <c r="B287" s="12">
        <f>ROWS($B$4:B287)</f>
        <v>284</v>
      </c>
      <c r="C287" s="13">
        <f ca="1">IF(ZadanéHodnoty,IF(Splácení[[#This Row],[Č.]]&lt;=DobaTrváníPůjčky,IF(ROW()-ROW(Splácení[[#Headers],[datum
platby]])=1,ZahájeníPůjčky,IF(I286&gt;0,EDATE(C286,1),"")),""),"")</f>
        <v>52232</v>
      </c>
      <c r="D287" s="29">
        <f ca="1">IF(ROW()-ROW(Splácení[[#Headers],[počáteční
zůstatek]])=1,VýšePůjčky,IF(Splácení[[#This Row],[datum
platby]]="",0,INDEX(Splácení[], ROW()-4,8)))</f>
        <v>705955.80697890744</v>
      </c>
      <c r="E287" s="29">
        <f ca="1">IF(ZadanéHodnoty,IF(ROW()-ROW(Splácení[[#Headers],[úrok]])=1,-IPMT(ÚrokováSazba/12,1,DobaTrváníPůjčky-ROWS($C$4:C287)+1,Splácení[[#This Row],[počáteční
zůstatek]]),IFERROR(-IPMT(ÚrokováSazba/12,1,Splácení[[#This Row],[počet 
zbývajících]],D288),0)),0)</f>
        <v>2909.0035710322641</v>
      </c>
      <c r="F287" s="29">
        <f ca="1">IFERROR(IF(AND(ZadanéHodnoty,Splácení[[#This Row],[datum
platby]]&lt;&gt;""),-PPMT(ÚrokováSazba/12,1,DobaTrváníPůjčky-ROWS($C$4:C287)+1,Splácení[[#This Row],[počáteční
zůstatek]]),""),0)</f>
        <v>7794.9499311639966</v>
      </c>
      <c r="G287" s="29">
        <f ca="1">IF(Splácení[[#This Row],[datum
platby]]="",0,ČástkaDaněZNemovitosti)</f>
        <v>3750</v>
      </c>
      <c r="H287" s="29">
        <f ca="1">IF(Splácení[[#This Row],[datum
platby]]="",0,Splácení[[#This Row],[úrok]]+Splácení[[#This Row],[jistina]]+Splácení[[#This Row],[daň
z nemovitosti]])</f>
        <v>14453.95350219626</v>
      </c>
      <c r="I287" s="29">
        <f ca="1">IF(Splácení[[#This Row],[datum
platby]]="",0,Splácení[[#This Row],[počáteční
zůstatek]]-Splácení[[#This Row],[jistina]])</f>
        <v>698160.8570477434</v>
      </c>
      <c r="J287" s="14">
        <f ca="1">IF(Splácení[[#This Row],[konečný
zůstatek]]&gt;0,PosledníŘádek-ROW(),0)</f>
        <v>76</v>
      </c>
    </row>
    <row r="288" spans="2:10" ht="15" customHeight="1" x14ac:dyDescent="0.3">
      <c r="B288" s="12">
        <f>ROWS($B$4:B288)</f>
        <v>285</v>
      </c>
      <c r="C288" s="13">
        <f ca="1">IF(ZadanéHodnoty,IF(Splácení[[#This Row],[Č.]]&lt;=DobaTrváníPůjčky,IF(ROW()-ROW(Splácení[[#Headers],[datum
platby]])=1,ZahájeníPůjčky,IF(I287&gt;0,EDATE(C287,1),"")),""),"")</f>
        <v>52263</v>
      </c>
      <c r="D288" s="29">
        <f ca="1">IF(ROW()-ROW(Splácení[[#Headers],[počáteční
zůstatek]])=1,VýšePůjčky,IF(Splácení[[#This Row],[datum
platby]]="",0,INDEX(Splácení[], ROW()-4,8)))</f>
        <v>698160.8570477434</v>
      </c>
      <c r="E288" s="29">
        <f ca="1">IF(ZadanéHodnoty,IF(ROW()-ROW(Splácení[[#Headers],[úrok]])=1,-IPMT(ÚrokováSazba/12,1,DobaTrváníPůjčky-ROWS($C$4:C288)+1,Splácení[[#This Row],[počáteční
zůstatek]]),IFERROR(-IPMT(ÚrokováSazba/12,1,Splácení[[#This Row],[počet 
zbývajících]],D289),0)),0)</f>
        <v>2876.3892839938867</v>
      </c>
      <c r="F288" s="29">
        <f ca="1">IFERROR(IF(AND(ZadanéHodnoty,Splácení[[#This Row],[datum
platby]]&lt;&gt;""),-PPMT(ÚrokováSazba/12,1,DobaTrváníPůjčky-ROWS($C$4:C288)+1,Splácení[[#This Row],[počáteční
zůstatek]]),""),0)</f>
        <v>7827.4288892105133</v>
      </c>
      <c r="G288" s="29">
        <f ca="1">IF(Splácení[[#This Row],[datum
platby]]="",0,ČástkaDaněZNemovitosti)</f>
        <v>3750</v>
      </c>
      <c r="H288" s="29">
        <f ca="1">IF(Splácení[[#This Row],[datum
platby]]="",0,Splácení[[#This Row],[úrok]]+Splácení[[#This Row],[jistina]]+Splácení[[#This Row],[daň
z nemovitosti]])</f>
        <v>14453.818173204399</v>
      </c>
      <c r="I288" s="29">
        <f ca="1">IF(Splácení[[#This Row],[datum
platby]]="",0,Splácení[[#This Row],[počáteční
zůstatek]]-Splácení[[#This Row],[jistina]])</f>
        <v>690333.42815853283</v>
      </c>
      <c r="J288" s="14">
        <f ca="1">IF(Splácení[[#This Row],[konečný
zůstatek]]&gt;0,PosledníŘádek-ROW(),0)</f>
        <v>75</v>
      </c>
    </row>
    <row r="289" spans="2:10" ht="15" customHeight="1" x14ac:dyDescent="0.3">
      <c r="B289" s="12">
        <f>ROWS($B$4:B289)</f>
        <v>286</v>
      </c>
      <c r="C289" s="13">
        <f ca="1">IF(ZadanéHodnoty,IF(Splácení[[#This Row],[Č.]]&lt;=DobaTrváníPůjčky,IF(ROW()-ROW(Splácení[[#Headers],[datum
platby]])=1,ZahájeníPůjčky,IF(I288&gt;0,EDATE(C288,1),"")),""),"")</f>
        <v>52291</v>
      </c>
      <c r="D289" s="29">
        <f ca="1">IF(ROW()-ROW(Splácení[[#Headers],[počáteční
zůstatek]])=1,VýšePůjčky,IF(Splácení[[#This Row],[datum
platby]]="",0,INDEX(Splácení[], ROW()-4,8)))</f>
        <v>690333.42815853283</v>
      </c>
      <c r="E289" s="29">
        <f ca="1">IF(ZadanéHodnoty,IF(ROW()-ROW(Splácení[[#Headers],[úrok]])=1,-IPMT(ÚrokováSazba/12,1,DobaTrváníPůjčky-ROWS($C$4:C289)+1,Splácení[[#This Row],[počáteční
zůstatek]]),IFERROR(-IPMT(ÚrokováSazba/12,1,Splácení[[#This Row],[počet 
zbývajících]],D290),0)),0)</f>
        <v>2843.6391040928497</v>
      </c>
      <c r="F289" s="29">
        <f ca="1">IFERROR(IF(AND(ZadanéHodnoty,Splácení[[#This Row],[datum
platby]]&lt;&gt;""),-PPMT(ÚrokováSazba/12,1,DobaTrváníPůjčky-ROWS($C$4:C289)+1,Splácení[[#This Row],[počáteční
zůstatek]]),""),0)</f>
        <v>7860.0431762488906</v>
      </c>
      <c r="G289" s="29">
        <f ca="1">IF(Splácení[[#This Row],[datum
platby]]="",0,ČástkaDaněZNemovitosti)</f>
        <v>3750</v>
      </c>
      <c r="H289" s="29">
        <f ca="1">IF(Splácení[[#This Row],[datum
platby]]="",0,Splácení[[#This Row],[úrok]]+Splácení[[#This Row],[jistina]]+Splácení[[#This Row],[daň
z nemovitosti]])</f>
        <v>14453.68228034174</v>
      </c>
      <c r="I289" s="29">
        <f ca="1">IF(Splácení[[#This Row],[datum
platby]]="",0,Splácení[[#This Row],[počáteční
zůstatek]]-Splácení[[#This Row],[jistina]])</f>
        <v>682473.38498228393</v>
      </c>
      <c r="J289" s="14">
        <f ca="1">IF(Splácení[[#This Row],[konečný
zůstatek]]&gt;0,PosledníŘádek-ROW(),0)</f>
        <v>74</v>
      </c>
    </row>
    <row r="290" spans="2:10" ht="15" customHeight="1" x14ac:dyDescent="0.3">
      <c r="B290" s="12">
        <f>ROWS($B$4:B290)</f>
        <v>287</v>
      </c>
      <c r="C290" s="13">
        <f ca="1">IF(ZadanéHodnoty,IF(Splácení[[#This Row],[Č.]]&lt;=DobaTrváníPůjčky,IF(ROW()-ROW(Splácení[[#Headers],[datum
platby]])=1,ZahájeníPůjčky,IF(I289&gt;0,EDATE(C289,1),"")),""),"")</f>
        <v>52322</v>
      </c>
      <c r="D290" s="29">
        <f ca="1">IF(ROW()-ROW(Splácení[[#Headers],[počáteční
zůstatek]])=1,VýšePůjčky,IF(Splácení[[#This Row],[datum
platby]]="",0,INDEX(Splácení[], ROW()-4,8)))</f>
        <v>682473.38498228393</v>
      </c>
      <c r="E290" s="29">
        <f ca="1">IF(ZadanéHodnoty,IF(ROW()-ROW(Splácení[[#Headers],[úrok]])=1,-IPMT(ÚrokováSazba/12,1,DobaTrváníPůjčky-ROWS($C$4:C290)+1,Splácení[[#This Row],[počáteční
zůstatek]]),IFERROR(-IPMT(ÚrokováSazba/12,1,Splácení[[#This Row],[počet 
zbývajících]],D291),0)),0)</f>
        <v>2810.7524651088916</v>
      </c>
      <c r="F290" s="29">
        <f ca="1">IFERROR(IF(AND(ZadanéHodnoty,Splácení[[#This Row],[datum
platby]]&lt;&gt;""),-PPMT(ÚrokováSazba/12,1,DobaTrváníPůjčky-ROWS($C$4:C290)+1,Splácení[[#This Row],[počáteční
zůstatek]]),""),0)</f>
        <v>7892.7933561499267</v>
      </c>
      <c r="G290" s="29">
        <f ca="1">IF(Splácení[[#This Row],[datum
platby]]="",0,ČástkaDaněZNemovitosti)</f>
        <v>3750</v>
      </c>
      <c r="H290" s="29">
        <f ca="1">IF(Splácení[[#This Row],[datum
platby]]="",0,Splácení[[#This Row],[úrok]]+Splácení[[#This Row],[jistina]]+Splácení[[#This Row],[daň
z nemovitosti]])</f>
        <v>14453.545821258818</v>
      </c>
      <c r="I290" s="29">
        <f ca="1">IF(Splácení[[#This Row],[datum
platby]]="",0,Splácení[[#This Row],[počáteční
zůstatek]]-Splácení[[#This Row],[jistina]])</f>
        <v>674580.591626134</v>
      </c>
      <c r="J290" s="14">
        <f ca="1">IF(Splácení[[#This Row],[konečný
zůstatek]]&gt;0,PosledníŘádek-ROW(),0)</f>
        <v>73</v>
      </c>
    </row>
    <row r="291" spans="2:10" ht="15" customHeight="1" x14ac:dyDescent="0.3">
      <c r="B291" s="12">
        <f>ROWS($B$4:B291)</f>
        <v>288</v>
      </c>
      <c r="C291" s="13">
        <f ca="1">IF(ZadanéHodnoty,IF(Splácení[[#This Row],[Č.]]&lt;=DobaTrváníPůjčky,IF(ROW()-ROW(Splácení[[#Headers],[datum
platby]])=1,ZahájeníPůjčky,IF(I290&gt;0,EDATE(C290,1),"")),""),"")</f>
        <v>52352</v>
      </c>
      <c r="D291" s="29">
        <f ca="1">IF(ROW()-ROW(Splácení[[#Headers],[počáteční
zůstatek]])=1,VýšePůjčky,IF(Splácení[[#This Row],[datum
platby]]="",0,INDEX(Splácení[], ROW()-4,8)))</f>
        <v>674580.591626134</v>
      </c>
      <c r="E291" s="29">
        <f ca="1">IF(ZadanéHodnoty,IF(ROW()-ROW(Splácení[[#Headers],[úrok]])=1,-IPMT(ÚrokováSazba/12,1,DobaTrváníPůjčky-ROWS($C$4:C291)+1,Splácení[[#This Row],[počáteční
zůstatek]]),IFERROR(-IPMT(ÚrokováSazba/12,1,Splácení[[#This Row],[počet 
zbývajících]],D292),0)),0)</f>
        <v>2777.7287984625004</v>
      </c>
      <c r="F291" s="29">
        <f ca="1">IFERROR(IF(AND(ZadanéHodnoty,Splácení[[#This Row],[datum
platby]]&lt;&gt;""),-PPMT(ÚrokováSazba/12,1,DobaTrváníPůjčky-ROWS($C$4:C291)+1,Splácení[[#This Row],[počáteční
zůstatek]]),""),0)</f>
        <v>7925.6799951338862</v>
      </c>
      <c r="G291" s="29">
        <f ca="1">IF(Splácení[[#This Row],[datum
platby]]="",0,ČástkaDaněZNemovitosti)</f>
        <v>3750</v>
      </c>
      <c r="H291" s="29">
        <f ca="1">IF(Splácení[[#This Row],[datum
platby]]="",0,Splácení[[#This Row],[úrok]]+Splácení[[#This Row],[jistina]]+Splácení[[#This Row],[daň
z nemovitosti]])</f>
        <v>14453.408793596387</v>
      </c>
      <c r="I291" s="29">
        <f ca="1">IF(Splácení[[#This Row],[datum
platby]]="",0,Splácení[[#This Row],[počáteční
zůstatek]]-Splácení[[#This Row],[jistina]])</f>
        <v>666654.91163100011</v>
      </c>
      <c r="J291" s="14">
        <f ca="1">IF(Splácení[[#This Row],[konečný
zůstatek]]&gt;0,PosledníŘádek-ROW(),0)</f>
        <v>72</v>
      </c>
    </row>
    <row r="292" spans="2:10" ht="15" customHeight="1" x14ac:dyDescent="0.3">
      <c r="B292" s="12">
        <f>ROWS($B$4:B292)</f>
        <v>289</v>
      </c>
      <c r="C292" s="13">
        <f ca="1">IF(ZadanéHodnoty,IF(Splácení[[#This Row],[Č.]]&lt;=DobaTrváníPůjčky,IF(ROW()-ROW(Splácení[[#Headers],[datum
platby]])=1,ZahájeníPůjčky,IF(I291&gt;0,EDATE(C291,1),"")),""),"")</f>
        <v>52383</v>
      </c>
      <c r="D292" s="29">
        <f ca="1">IF(ROW()-ROW(Splácení[[#Headers],[počáteční
zůstatek]])=1,VýšePůjčky,IF(Splácení[[#This Row],[datum
platby]]="",0,INDEX(Splácení[], ROW()-4,8)))</f>
        <v>666654.91163100011</v>
      </c>
      <c r="E292" s="29">
        <f ca="1">IF(ZadanéHodnoty,IF(ROW()-ROW(Splácení[[#Headers],[úrok]])=1,-IPMT(ÚrokováSazba/12,1,DobaTrváníPůjčky-ROWS($C$4:C292)+1,Splácení[[#This Row],[počáteční
zůstatek]]),IFERROR(-IPMT(ÚrokováSazba/12,1,Splácení[[#This Row],[počet 
zbývajících]],D293),0)),0)</f>
        <v>2744.5675332050828</v>
      </c>
      <c r="F292" s="29">
        <f ca="1">IFERROR(IF(AND(ZadanéHodnoty,Splácení[[#This Row],[datum
platby]]&lt;&gt;""),-PPMT(ÚrokováSazba/12,1,DobaTrváníPůjčky-ROWS($C$4:C292)+1,Splácení[[#This Row],[počáteční
zůstatek]]),""),0)</f>
        <v>7958.7036617802778</v>
      </c>
      <c r="G292" s="29">
        <f ca="1">IF(Splácení[[#This Row],[datum
platby]]="",0,ČástkaDaněZNemovitosti)</f>
        <v>3750</v>
      </c>
      <c r="H292" s="29">
        <f ca="1">IF(Splácení[[#This Row],[datum
platby]]="",0,Splácení[[#This Row],[úrok]]+Splácení[[#This Row],[jistina]]+Splácení[[#This Row],[daň
z nemovitosti]])</f>
        <v>14453.27119498536</v>
      </c>
      <c r="I292" s="29">
        <f ca="1">IF(Splácení[[#This Row],[datum
platby]]="",0,Splácení[[#This Row],[počáteční
zůstatek]]-Splácení[[#This Row],[jistina]])</f>
        <v>658696.20796921989</v>
      </c>
      <c r="J292" s="14">
        <f ca="1">IF(Splácení[[#This Row],[konečný
zůstatek]]&gt;0,PosledníŘádek-ROW(),0)</f>
        <v>71</v>
      </c>
    </row>
    <row r="293" spans="2:10" ht="15" customHeight="1" x14ac:dyDescent="0.3">
      <c r="B293" s="12">
        <f>ROWS($B$4:B293)</f>
        <v>290</v>
      </c>
      <c r="C293" s="13">
        <f ca="1">IF(ZadanéHodnoty,IF(Splácení[[#This Row],[Č.]]&lt;=DobaTrváníPůjčky,IF(ROW()-ROW(Splácení[[#Headers],[datum
platby]])=1,ZahájeníPůjčky,IF(I292&gt;0,EDATE(C292,1),"")),""),"")</f>
        <v>52413</v>
      </c>
      <c r="D293" s="29">
        <f ca="1">IF(ROW()-ROW(Splácení[[#Headers],[počáteční
zůstatek]])=1,VýšePůjčky,IF(Splácení[[#This Row],[datum
platby]]="",0,INDEX(Splácení[], ROW()-4,8)))</f>
        <v>658696.20796921989</v>
      </c>
      <c r="E293" s="29">
        <f ca="1">IF(ZadanéHodnoty,IF(ROW()-ROW(Splácení[[#Headers],[úrok]])=1,-IPMT(ÚrokováSazba/12,1,DobaTrváníPůjčky-ROWS($C$4:C293)+1,Splácení[[#This Row],[počáteční
zůstatek]]),IFERROR(-IPMT(ÚrokováSazba/12,1,Splácení[[#This Row],[počet 
zbývajících]],D294),0)),0)</f>
        <v>2711.2680960090925</v>
      </c>
      <c r="F293" s="29">
        <f ca="1">IFERROR(IF(AND(ZadanéHodnoty,Splácení[[#This Row],[datum
platby]]&lt;&gt;""),-PPMT(ÚrokováSazba/12,1,DobaTrváníPůjčky-ROWS($C$4:C293)+1,Splácení[[#This Row],[počáteční
zůstatek]]),""),0)</f>
        <v>7991.8649270376955</v>
      </c>
      <c r="G293" s="29">
        <f ca="1">IF(Splácení[[#This Row],[datum
platby]]="",0,ČástkaDaněZNemovitosti)</f>
        <v>3750</v>
      </c>
      <c r="H293" s="29">
        <f ca="1">IF(Splácení[[#This Row],[datum
platby]]="",0,Splácení[[#This Row],[úrok]]+Splácení[[#This Row],[jistina]]+Splácení[[#This Row],[daň
z nemovitosti]])</f>
        <v>14453.133023046788</v>
      </c>
      <c r="I293" s="29">
        <f ca="1">IF(Splácení[[#This Row],[datum
platby]]="",0,Splácení[[#This Row],[počáteční
zůstatek]]-Splácení[[#This Row],[jistina]])</f>
        <v>650704.34304218215</v>
      </c>
      <c r="J293" s="14">
        <f ca="1">IF(Splácení[[#This Row],[konečný
zůstatek]]&gt;0,PosledníŘádek-ROW(),0)</f>
        <v>70</v>
      </c>
    </row>
    <row r="294" spans="2:10" ht="15" customHeight="1" x14ac:dyDescent="0.3">
      <c r="B294" s="12">
        <f>ROWS($B$4:B294)</f>
        <v>291</v>
      </c>
      <c r="C294" s="13">
        <f ca="1">IF(ZadanéHodnoty,IF(Splácení[[#This Row],[Č.]]&lt;=DobaTrváníPůjčky,IF(ROW()-ROW(Splácení[[#Headers],[datum
platby]])=1,ZahájeníPůjčky,IF(I293&gt;0,EDATE(C293,1),"")),""),"")</f>
        <v>52444</v>
      </c>
      <c r="D294" s="29">
        <f ca="1">IF(ROW()-ROW(Splácení[[#Headers],[počáteční
zůstatek]])=1,VýšePůjčky,IF(Splácení[[#This Row],[datum
platby]]="",0,INDEX(Splácení[], ROW()-4,8)))</f>
        <v>650704.34304218215</v>
      </c>
      <c r="E294" s="29">
        <f ca="1">IF(ZadanéHodnoty,IF(ROW()-ROW(Splácení[[#Headers],[úrok]])=1,-IPMT(ÚrokováSazba/12,1,DobaTrváníPůjčky-ROWS($C$4:C294)+1,Splácení[[#This Row],[počáteční
zůstatek]]),IFERROR(-IPMT(ÚrokováSazba/12,1,Splácení[[#This Row],[počet 
zbývajících]],D295),0)),0)</f>
        <v>2677.8299111581182</v>
      </c>
      <c r="F294" s="29">
        <f ca="1">IFERROR(IF(AND(ZadanéHodnoty,Splácení[[#This Row],[datum
platby]]&lt;&gt;""),-PPMT(ÚrokováSazba/12,1,DobaTrváníPůjčky-ROWS($C$4:C294)+1,Splácení[[#This Row],[počáteční
zůstatek]]),""),0)</f>
        <v>8025.164364233684</v>
      </c>
      <c r="G294" s="29">
        <f ca="1">IF(Splácení[[#This Row],[datum
platby]]="",0,ČástkaDaněZNemovitosti)</f>
        <v>3750</v>
      </c>
      <c r="H294" s="29">
        <f ca="1">IF(Splácení[[#This Row],[datum
platby]]="",0,Splácení[[#This Row],[úrok]]+Splácení[[#This Row],[jistina]]+Splácení[[#This Row],[daň
z nemovitosti]])</f>
        <v>14452.994275391802</v>
      </c>
      <c r="I294" s="29">
        <f ca="1">IF(Splácení[[#This Row],[datum
platby]]="",0,Splácení[[#This Row],[počáteční
zůstatek]]-Splácení[[#This Row],[jistina]])</f>
        <v>642679.17867794842</v>
      </c>
      <c r="J294" s="14">
        <f ca="1">IF(Splácení[[#This Row],[konečný
zůstatek]]&gt;0,PosledníŘádek-ROW(),0)</f>
        <v>69</v>
      </c>
    </row>
    <row r="295" spans="2:10" ht="15" customHeight="1" x14ac:dyDescent="0.3">
      <c r="B295" s="12">
        <f>ROWS($B$4:B295)</f>
        <v>292</v>
      </c>
      <c r="C295" s="13">
        <f ca="1">IF(ZadanéHodnoty,IF(Splácení[[#This Row],[Č.]]&lt;=DobaTrváníPůjčky,IF(ROW()-ROW(Splácení[[#Headers],[datum
platby]])=1,ZahájeníPůjčky,IF(I294&gt;0,EDATE(C294,1),"")),""),"")</f>
        <v>52475</v>
      </c>
      <c r="D295" s="29">
        <f ca="1">IF(ROW()-ROW(Splácení[[#Headers],[počáteční
zůstatek]])=1,VýšePůjčky,IF(Splácení[[#This Row],[datum
platby]]="",0,INDEX(Splácení[], ROW()-4,8)))</f>
        <v>642679.17867794842</v>
      </c>
      <c r="E295" s="29">
        <f ca="1">IF(ZadanéHodnoty,IF(ROW()-ROW(Splácení[[#Headers],[úrok]])=1,-IPMT(ÚrokováSazba/12,1,DobaTrváníPůjčky-ROWS($C$4:C295)+1,Splácení[[#This Row],[počáteční
zůstatek]]),IFERROR(-IPMT(ÚrokováSazba/12,1,Splácení[[#This Row],[počet 
zbývajících]],D296),0)),0)</f>
        <v>2644.2524005369323</v>
      </c>
      <c r="F295" s="29">
        <f ca="1">IFERROR(IF(AND(ZadanéHodnoty,Splácení[[#This Row],[datum
platby]]&lt;&gt;""),-PPMT(ÚrokováSazba/12,1,DobaTrváníPůjčky-ROWS($C$4:C295)+1,Splácení[[#This Row],[počáteční
zůstatek]]),""),0)</f>
        <v>8058.6025490846569</v>
      </c>
      <c r="G295" s="29">
        <f ca="1">IF(Splácení[[#This Row],[datum
platby]]="",0,ČástkaDaněZNemovitosti)</f>
        <v>3750</v>
      </c>
      <c r="H295" s="29">
        <f ca="1">IF(Splácení[[#This Row],[datum
platby]]="",0,Splácení[[#This Row],[úrok]]+Splácení[[#This Row],[jistina]]+Splácení[[#This Row],[daň
z nemovitosti]])</f>
        <v>14452.854949621589</v>
      </c>
      <c r="I295" s="29">
        <f ca="1">IF(Splácení[[#This Row],[datum
platby]]="",0,Splácení[[#This Row],[počáteční
zůstatek]]-Splácení[[#This Row],[jistina]])</f>
        <v>634620.57612886373</v>
      </c>
      <c r="J295" s="14">
        <f ca="1">IF(Splácení[[#This Row],[konečný
zůstatek]]&gt;0,PosledníŘádek-ROW(),0)</f>
        <v>68</v>
      </c>
    </row>
    <row r="296" spans="2:10" ht="15" customHeight="1" x14ac:dyDescent="0.3">
      <c r="B296" s="12">
        <f>ROWS($B$4:B296)</f>
        <v>293</v>
      </c>
      <c r="C296" s="13">
        <f ca="1">IF(ZadanéHodnoty,IF(Splácení[[#This Row],[Č.]]&lt;=DobaTrváníPůjčky,IF(ROW()-ROW(Splácení[[#Headers],[datum
platby]])=1,ZahájeníPůjčky,IF(I295&gt;0,EDATE(C295,1),"")),""),"")</f>
        <v>52505</v>
      </c>
      <c r="D296" s="29">
        <f ca="1">IF(ROW()-ROW(Splácení[[#Headers],[počáteční
zůstatek]])=1,VýšePůjčky,IF(Splácení[[#This Row],[datum
platby]]="",0,INDEX(Splácení[], ROW()-4,8)))</f>
        <v>634620.57612886373</v>
      </c>
      <c r="E296" s="29">
        <f ca="1">IF(ZadanéHodnoty,IF(ROW()-ROW(Splácení[[#Headers],[úrok]])=1,-IPMT(ÚrokováSazba/12,1,DobaTrváníPůjčky-ROWS($C$4:C296)+1,Splácení[[#This Row],[počáteční
zůstatek]]),IFERROR(-IPMT(ÚrokováSazba/12,1,Splácení[[#This Row],[počet 
zbývajících]],D297),0)),0)</f>
        <v>2610.5349836214909</v>
      </c>
      <c r="F296" s="29">
        <f ca="1">IFERROR(IF(AND(ZadanéHodnoty,Splácení[[#This Row],[datum
platby]]&lt;&gt;""),-PPMT(ÚrokováSazba/12,1,DobaTrváníPůjčky-ROWS($C$4:C296)+1,Splácení[[#This Row],[počáteční
zůstatek]]),""),0)</f>
        <v>8092.1800597058436</v>
      </c>
      <c r="G296" s="29">
        <f ca="1">IF(Splácení[[#This Row],[datum
platby]]="",0,ČástkaDaněZNemovitosti)</f>
        <v>3750</v>
      </c>
      <c r="H296" s="29">
        <f ca="1">IF(Splácení[[#This Row],[datum
platby]]="",0,Splácení[[#This Row],[úrok]]+Splácení[[#This Row],[jistina]]+Splácení[[#This Row],[daň
z nemovitosti]])</f>
        <v>14452.715043327335</v>
      </c>
      <c r="I296" s="29">
        <f ca="1">IF(Splácení[[#This Row],[datum
platby]]="",0,Splácení[[#This Row],[počáteční
zůstatek]]-Splácení[[#This Row],[jistina]])</f>
        <v>626528.39606915787</v>
      </c>
      <c r="J296" s="14">
        <f ca="1">IF(Splácení[[#This Row],[konečný
zůstatek]]&gt;0,PosledníŘádek-ROW(),0)</f>
        <v>67</v>
      </c>
    </row>
    <row r="297" spans="2:10" ht="15" customHeight="1" x14ac:dyDescent="0.3">
      <c r="B297" s="12">
        <f>ROWS($B$4:B297)</f>
        <v>294</v>
      </c>
      <c r="C297" s="13">
        <f ca="1">IF(ZadanéHodnoty,IF(Splácení[[#This Row],[Č.]]&lt;=DobaTrváníPůjčky,IF(ROW()-ROW(Splácení[[#Headers],[datum
platby]])=1,ZahájeníPůjčky,IF(I296&gt;0,EDATE(C296,1),"")),""),"")</f>
        <v>52536</v>
      </c>
      <c r="D297" s="29">
        <f ca="1">IF(ROW()-ROW(Splácení[[#Headers],[počáteční
zůstatek]])=1,VýšePůjčky,IF(Splácení[[#This Row],[datum
platby]]="",0,INDEX(Splácení[], ROW()-4,8)))</f>
        <v>626528.39606915787</v>
      </c>
      <c r="E297" s="29">
        <f ca="1">IF(ZadanéHodnoty,IF(ROW()-ROW(Splácení[[#Headers],[úrok]])=1,-IPMT(ÚrokováSazba/12,1,DobaTrváníPůjčky-ROWS($C$4:C297)+1,Splácení[[#This Row],[počáteční
zůstatek]]),IFERROR(-IPMT(ÚrokováSazba/12,1,Splácení[[#This Row],[počet 
zbývajících]],D298),0)),0)</f>
        <v>2576.6770774689021</v>
      </c>
      <c r="F297" s="29">
        <f ca="1">IFERROR(IF(AND(ZadanéHodnoty,Splácení[[#This Row],[datum
platby]]&lt;&gt;""),-PPMT(ÚrokováSazba/12,1,DobaTrváníPůjčky-ROWS($C$4:C297)+1,Splácení[[#This Row],[počáteční
zůstatek]]),""),0)</f>
        <v>8125.8974766212859</v>
      </c>
      <c r="G297" s="29">
        <f ca="1">IF(Splácení[[#This Row],[datum
platby]]="",0,ČástkaDaněZNemovitosti)</f>
        <v>3750</v>
      </c>
      <c r="H297" s="29">
        <f ca="1">IF(Splácení[[#This Row],[datum
platby]]="",0,Splácení[[#This Row],[úrok]]+Splácení[[#This Row],[jistina]]+Splácení[[#This Row],[daň
z nemovitosti]])</f>
        <v>14452.574554090188</v>
      </c>
      <c r="I297" s="29">
        <f ca="1">IF(Splácení[[#This Row],[datum
platby]]="",0,Splácení[[#This Row],[počáteční
zůstatek]]-Splácení[[#This Row],[jistina]])</f>
        <v>618402.49859253655</v>
      </c>
      <c r="J297" s="14">
        <f ca="1">IF(Splácení[[#This Row],[konečný
zůstatek]]&gt;0,PosledníŘádek-ROW(),0)</f>
        <v>66</v>
      </c>
    </row>
    <row r="298" spans="2:10" ht="15" customHeight="1" x14ac:dyDescent="0.3">
      <c r="B298" s="12">
        <f>ROWS($B$4:B298)</f>
        <v>295</v>
      </c>
      <c r="C298" s="13">
        <f ca="1">IF(ZadanéHodnoty,IF(Splácení[[#This Row],[Č.]]&lt;=DobaTrváníPůjčky,IF(ROW()-ROW(Splácení[[#Headers],[datum
platby]])=1,ZahájeníPůjčky,IF(I297&gt;0,EDATE(C297,1),"")),""),"")</f>
        <v>52566</v>
      </c>
      <c r="D298" s="29">
        <f ca="1">IF(ROW()-ROW(Splácení[[#Headers],[počáteční
zůstatek]])=1,VýšePůjčky,IF(Splácení[[#This Row],[datum
platby]]="",0,INDEX(Splácení[], ROW()-4,8)))</f>
        <v>618402.49859253655</v>
      </c>
      <c r="E298" s="29">
        <f ca="1">IF(ZadanéHodnoty,IF(ROW()-ROW(Splácení[[#Headers],[úrok]])=1,-IPMT(ÚrokováSazba/12,1,DobaTrváníPůjčky-ROWS($C$4:C298)+1,Splácení[[#This Row],[počáteční
zůstatek]]),IFERROR(-IPMT(ÚrokováSazba/12,1,Splácení[[#This Row],[počet 
zbývajících]],D299),0)),0)</f>
        <v>2542.6780967073441</v>
      </c>
      <c r="F298" s="29">
        <f ca="1">IFERROR(IF(AND(ZadanéHodnoty,Splácení[[#This Row],[datum
platby]]&lt;&gt;""),-PPMT(ÚrokováSazba/12,1,DobaTrváníPůjčky-ROWS($C$4:C298)+1,Splácení[[#This Row],[počáteční
zůstatek]]),""),0)</f>
        <v>8159.7553827738748</v>
      </c>
      <c r="G298" s="29">
        <f ca="1">IF(Splácení[[#This Row],[datum
platby]]="",0,ČástkaDaněZNemovitosti)</f>
        <v>3750</v>
      </c>
      <c r="H298" s="29">
        <f ca="1">IF(Splácení[[#This Row],[datum
platby]]="",0,Splácení[[#This Row],[úrok]]+Splácení[[#This Row],[jistina]]+Splácení[[#This Row],[daň
z nemovitosti]])</f>
        <v>14452.433479481218</v>
      </c>
      <c r="I298" s="29">
        <f ca="1">IF(Splácení[[#This Row],[datum
platby]]="",0,Splácení[[#This Row],[počáteční
zůstatek]]-Splácení[[#This Row],[jistina]])</f>
        <v>610242.74320976262</v>
      </c>
      <c r="J298" s="14">
        <f ca="1">IF(Splácení[[#This Row],[konečný
zůstatek]]&gt;0,PosledníŘádek-ROW(),0)</f>
        <v>65</v>
      </c>
    </row>
    <row r="299" spans="2:10" ht="15" customHeight="1" x14ac:dyDescent="0.3">
      <c r="B299" s="12">
        <f>ROWS($B$4:B299)</f>
        <v>296</v>
      </c>
      <c r="C299" s="13">
        <f ca="1">IF(ZadanéHodnoty,IF(Splácení[[#This Row],[Č.]]&lt;=DobaTrváníPůjčky,IF(ROW()-ROW(Splácení[[#Headers],[datum
platby]])=1,ZahájeníPůjčky,IF(I298&gt;0,EDATE(C298,1),"")),""),"")</f>
        <v>52597</v>
      </c>
      <c r="D299" s="29">
        <f ca="1">IF(ROW()-ROW(Splácení[[#Headers],[počáteční
zůstatek]])=1,VýšePůjčky,IF(Splácení[[#This Row],[datum
platby]]="",0,INDEX(Splácení[], ROW()-4,8)))</f>
        <v>610242.74320976262</v>
      </c>
      <c r="E299" s="29">
        <f ca="1">IF(ZadanéHodnoty,IF(ROW()-ROW(Splácení[[#Headers],[úrok]])=1,-IPMT(ÚrokováSazba/12,1,DobaTrváníPůjčky-ROWS($C$4:C299)+1,Splácení[[#This Row],[počáteční
zůstatek]]),IFERROR(-IPMT(ÚrokováSazba/12,1,Splácení[[#This Row],[počet 
zbývajících]],D300),0)),0)</f>
        <v>2508.5374535259466</v>
      </c>
      <c r="F299" s="29">
        <f ca="1">IFERROR(IF(AND(ZadanéHodnoty,Splácení[[#This Row],[datum
platby]]&lt;&gt;""),-PPMT(ÚrokováSazba/12,1,DobaTrváníPůjčky-ROWS($C$4:C299)+1,Splácení[[#This Row],[počáteční
zůstatek]]),""),0)</f>
        <v>8193.7543635354305</v>
      </c>
      <c r="G299" s="29">
        <f ca="1">IF(Splácení[[#This Row],[datum
platby]]="",0,ČástkaDaněZNemovitosti)</f>
        <v>3750</v>
      </c>
      <c r="H299" s="29">
        <f ca="1">IF(Splácení[[#This Row],[datum
platby]]="",0,Splácení[[#This Row],[úrok]]+Splácení[[#This Row],[jistina]]+Splácení[[#This Row],[daň
z nemovitosti]])</f>
        <v>14452.291817061378</v>
      </c>
      <c r="I299" s="29">
        <f ca="1">IF(Splácení[[#This Row],[datum
platby]]="",0,Splácení[[#This Row],[počáteční
zůstatek]]-Splácení[[#This Row],[jistina]])</f>
        <v>602048.98884622718</v>
      </c>
      <c r="J299" s="14">
        <f ca="1">IF(Splácení[[#This Row],[konečný
zůstatek]]&gt;0,PosledníŘádek-ROW(),0)</f>
        <v>64</v>
      </c>
    </row>
    <row r="300" spans="2:10" ht="15" customHeight="1" x14ac:dyDescent="0.3">
      <c r="B300" s="12">
        <f>ROWS($B$4:B300)</f>
        <v>297</v>
      </c>
      <c r="C300" s="13">
        <f ca="1">IF(ZadanéHodnoty,IF(Splácení[[#This Row],[Č.]]&lt;=DobaTrváníPůjčky,IF(ROW()-ROW(Splácení[[#Headers],[datum
platby]])=1,ZahájeníPůjčky,IF(I299&gt;0,EDATE(C299,1),"")),""),"")</f>
        <v>52628</v>
      </c>
      <c r="D300" s="29">
        <f ca="1">IF(ROW()-ROW(Splácení[[#Headers],[počáteční
zůstatek]])=1,VýšePůjčky,IF(Splácení[[#This Row],[datum
platby]]="",0,INDEX(Splácení[], ROW()-4,8)))</f>
        <v>602048.98884622718</v>
      </c>
      <c r="E300" s="29">
        <f ca="1">IF(ZadanéHodnoty,IF(ROW()-ROW(Splácení[[#Headers],[úrok]])=1,-IPMT(ÚrokováSazba/12,1,DobaTrváníPůjčky-ROWS($C$4:C300)+1,Splácení[[#This Row],[počáteční
zůstatek]]),IFERROR(-IPMT(ÚrokováSazba/12,1,Splácení[[#This Row],[počet 
zbývajících]],D301),0)),0)</f>
        <v>2474.2545576646262</v>
      </c>
      <c r="F300" s="29">
        <f ca="1">IFERROR(IF(AND(ZadanéHodnoty,Splácení[[#This Row],[datum
platby]]&lt;&gt;""),-PPMT(ÚrokováSazba/12,1,DobaTrváníPůjčky-ROWS($C$4:C300)+1,Splácení[[#This Row],[počáteční
zůstatek]]),""),0)</f>
        <v>8227.8950067168262</v>
      </c>
      <c r="G300" s="29">
        <f ca="1">IF(Splácení[[#This Row],[datum
platby]]="",0,ČástkaDaněZNemovitosti)</f>
        <v>3750</v>
      </c>
      <c r="H300" s="29">
        <f ca="1">IF(Splácení[[#This Row],[datum
platby]]="",0,Splácení[[#This Row],[úrok]]+Splácení[[#This Row],[jistina]]+Splácení[[#This Row],[daň
z nemovitosti]])</f>
        <v>14452.149564381452</v>
      </c>
      <c r="I300" s="29">
        <f ca="1">IF(Splácení[[#This Row],[datum
platby]]="",0,Splácení[[#This Row],[počáteční
zůstatek]]-Splácení[[#This Row],[jistina]])</f>
        <v>593821.09383951034</v>
      </c>
      <c r="J300" s="14">
        <f ca="1">IF(Splácení[[#This Row],[konečný
zůstatek]]&gt;0,PosledníŘádek-ROW(),0)</f>
        <v>63</v>
      </c>
    </row>
    <row r="301" spans="2:10" ht="15" customHeight="1" x14ac:dyDescent="0.3">
      <c r="B301" s="12">
        <f>ROWS($B$4:B301)</f>
        <v>298</v>
      </c>
      <c r="C301" s="13">
        <f ca="1">IF(ZadanéHodnoty,IF(Splácení[[#This Row],[Č.]]&lt;=DobaTrváníPůjčky,IF(ROW()-ROW(Splácení[[#Headers],[datum
platby]])=1,ZahájeníPůjčky,IF(I300&gt;0,EDATE(C300,1),"")),""),"")</f>
        <v>52657</v>
      </c>
      <c r="D301" s="29">
        <f ca="1">IF(ROW()-ROW(Splácení[[#Headers],[počáteční
zůstatek]])=1,VýšePůjčky,IF(Splácení[[#This Row],[datum
platby]]="",0,INDEX(Splácení[], ROW()-4,8)))</f>
        <v>593821.09383951034</v>
      </c>
      <c r="E301" s="29">
        <f ca="1">IF(ZadanéHodnoty,IF(ROW()-ROW(Splácení[[#Headers],[úrok]])=1,-IPMT(ÚrokováSazba/12,1,DobaTrváníPůjčky-ROWS($C$4:C301)+1,Splácení[[#This Row],[počáteční
zůstatek]]),IFERROR(-IPMT(ÚrokováSazba/12,1,Splácení[[#This Row],[počet 
zbývajících]],D302),0)),0)</f>
        <v>2439.828816403884</v>
      </c>
      <c r="F301" s="29">
        <f ca="1">IFERROR(IF(AND(ZadanéHodnoty,Splácení[[#This Row],[datum
platby]]&lt;&gt;""),-PPMT(ÚrokováSazba/12,1,DobaTrváníPůjčky-ROWS($C$4:C301)+1,Splácení[[#This Row],[počáteční
zůstatek]]),""),0)</f>
        <v>8262.177902578147</v>
      </c>
      <c r="G301" s="29">
        <f ca="1">IF(Splácení[[#This Row],[datum
platby]]="",0,ČástkaDaněZNemovitosti)</f>
        <v>3750</v>
      </c>
      <c r="H301" s="29">
        <f ca="1">IF(Splácení[[#This Row],[datum
platby]]="",0,Splácení[[#This Row],[úrok]]+Splácení[[#This Row],[jistina]]+Splácení[[#This Row],[daň
z nemovitosti]])</f>
        <v>14452.006718982031</v>
      </c>
      <c r="I301" s="29">
        <f ca="1">IF(Splácení[[#This Row],[datum
platby]]="",0,Splácení[[#This Row],[počáteční
zůstatek]]-Splácení[[#This Row],[jistina]])</f>
        <v>585558.9159369322</v>
      </c>
      <c r="J301" s="14">
        <f ca="1">IF(Splácení[[#This Row],[konečný
zůstatek]]&gt;0,PosledníŘádek-ROW(),0)</f>
        <v>62</v>
      </c>
    </row>
    <row r="302" spans="2:10" ht="15" customHeight="1" x14ac:dyDescent="0.3">
      <c r="B302" s="12">
        <f>ROWS($B$4:B302)</f>
        <v>299</v>
      </c>
      <c r="C302" s="13">
        <f ca="1">IF(ZadanéHodnoty,IF(Splácení[[#This Row],[Č.]]&lt;=DobaTrváníPůjčky,IF(ROW()-ROW(Splácení[[#Headers],[datum
platby]])=1,ZahájeníPůjčky,IF(I301&gt;0,EDATE(C301,1),"")),""),"")</f>
        <v>52688</v>
      </c>
      <c r="D302" s="29">
        <f ca="1">IF(ROW()-ROW(Splácení[[#Headers],[počáteční
zůstatek]])=1,VýšePůjčky,IF(Splácení[[#This Row],[datum
platby]]="",0,INDEX(Splácení[], ROW()-4,8)))</f>
        <v>585558.9159369322</v>
      </c>
      <c r="E302" s="29">
        <f ca="1">IF(ZadanéHodnoty,IF(ROW()-ROW(Splácení[[#Headers],[úrok]])=1,-IPMT(ÚrokováSazba/12,1,DobaTrváníPůjčky-ROWS($C$4:C302)+1,Splácení[[#This Row],[počáteční
zůstatek]]),IFERROR(-IPMT(ÚrokováSazba/12,1,Splácení[[#This Row],[počet 
zbývajících]],D303),0)),0)</f>
        <v>2405.2596345545553</v>
      </c>
      <c r="F302" s="29">
        <f ca="1">IFERROR(IF(AND(ZadanéHodnoty,Splácení[[#This Row],[datum
platby]]&lt;&gt;""),-PPMT(ÚrokováSazba/12,1,DobaTrváníPůjčky-ROWS($C$4:C302)+1,Splácení[[#This Row],[počáteční
zůstatek]]),""),0)</f>
        <v>8296.6036438388892</v>
      </c>
      <c r="G302" s="29">
        <f ca="1">IF(Splácení[[#This Row],[datum
platby]]="",0,ČástkaDaněZNemovitosti)</f>
        <v>3750</v>
      </c>
      <c r="H302" s="29">
        <f ca="1">IF(Splácení[[#This Row],[datum
platby]]="",0,Splácení[[#This Row],[úrok]]+Splácení[[#This Row],[jistina]]+Splácení[[#This Row],[daň
z nemovitosti]])</f>
        <v>14451.863278393444</v>
      </c>
      <c r="I302" s="29">
        <f ca="1">IF(Splácení[[#This Row],[datum
platby]]="",0,Splácení[[#This Row],[počáteční
zůstatek]]-Splácení[[#This Row],[jistina]])</f>
        <v>577262.3122930933</v>
      </c>
      <c r="J302" s="14">
        <f ca="1">IF(Splácení[[#This Row],[konečný
zůstatek]]&gt;0,PosledníŘádek-ROW(),0)</f>
        <v>61</v>
      </c>
    </row>
    <row r="303" spans="2:10" ht="15" customHeight="1" x14ac:dyDescent="0.3">
      <c r="B303" s="12">
        <f>ROWS($B$4:B303)</f>
        <v>300</v>
      </c>
      <c r="C303" s="13">
        <f ca="1">IF(ZadanéHodnoty,IF(Splácení[[#This Row],[Č.]]&lt;=DobaTrváníPůjčky,IF(ROW()-ROW(Splácení[[#Headers],[datum
platby]])=1,ZahájeníPůjčky,IF(I302&gt;0,EDATE(C302,1),"")),""),"")</f>
        <v>52718</v>
      </c>
      <c r="D303" s="29">
        <f ca="1">IF(ROW()-ROW(Splácení[[#Headers],[počáteční
zůstatek]])=1,VýšePůjčky,IF(Splácení[[#This Row],[datum
platby]]="",0,INDEX(Splácení[], ROW()-4,8)))</f>
        <v>577262.3122930933</v>
      </c>
      <c r="E303" s="29">
        <f ca="1">IF(ZadanéHodnoty,IF(ROW()-ROW(Splácení[[#Headers],[úrok]])=1,-IPMT(ÚrokováSazba/12,1,DobaTrváníPůjčky-ROWS($C$4:C303)+1,Splácení[[#This Row],[počáteční
zůstatek]]),IFERROR(-IPMT(ÚrokováSazba/12,1,Splácení[[#This Row],[počet 
zbývajících]],D304),0)),0)</f>
        <v>2370.5464144475209</v>
      </c>
      <c r="F303" s="29">
        <f ca="1">IFERROR(IF(AND(ZadanéHodnoty,Splácení[[#This Row],[datum
platby]]&lt;&gt;""),-PPMT(ÚrokováSazba/12,1,DobaTrváníPůjčky-ROWS($C$4:C303)+1,Splácení[[#This Row],[počáteční
zůstatek]]),""),0)</f>
        <v>8331.1728256882179</v>
      </c>
      <c r="G303" s="29">
        <f ca="1">IF(Splácení[[#This Row],[datum
platby]]="",0,ČástkaDaněZNemovitosti)</f>
        <v>3750</v>
      </c>
      <c r="H303" s="29">
        <f ca="1">IF(Splácení[[#This Row],[datum
platby]]="",0,Splácení[[#This Row],[úrok]]+Splácení[[#This Row],[jistina]]+Splácení[[#This Row],[daň
z nemovitosti]])</f>
        <v>14451.719240135739</v>
      </c>
      <c r="I303" s="29">
        <f ca="1">IF(Splácení[[#This Row],[datum
platby]]="",0,Splácení[[#This Row],[počáteční
zůstatek]]-Splácení[[#This Row],[jistina]])</f>
        <v>568931.13946740504</v>
      </c>
      <c r="J303" s="14">
        <f ca="1">IF(Splácení[[#This Row],[konečný
zůstatek]]&gt;0,PosledníŘádek-ROW(),0)</f>
        <v>60</v>
      </c>
    </row>
    <row r="304" spans="2:10" ht="15" customHeight="1" x14ac:dyDescent="0.3">
      <c r="B304" s="12">
        <f>ROWS($B$4:B304)</f>
        <v>301</v>
      </c>
      <c r="C304" s="13">
        <f ca="1">IF(ZadanéHodnoty,IF(Splácení[[#This Row],[Č.]]&lt;=DobaTrváníPůjčky,IF(ROW()-ROW(Splácení[[#Headers],[datum
platby]])=1,ZahájeníPůjčky,IF(I303&gt;0,EDATE(C303,1),"")),""),"")</f>
        <v>52749</v>
      </c>
      <c r="D304" s="29">
        <f ca="1">IF(ROW()-ROW(Splácení[[#Headers],[počáteční
zůstatek]])=1,VýšePůjčky,IF(Splácení[[#This Row],[datum
platby]]="",0,INDEX(Splácení[], ROW()-4,8)))</f>
        <v>568931.13946740504</v>
      </c>
      <c r="E304" s="29">
        <f ca="1">IF(ZadanéHodnoty,IF(ROW()-ROW(Splácení[[#Headers],[úrok]])=1,-IPMT(ÚrokováSazba/12,1,DobaTrváníPůjčky-ROWS($C$4:C304)+1,Splácení[[#This Row],[počáteční
zůstatek]]),IFERROR(-IPMT(ÚrokováSazba/12,1,Splácení[[#This Row],[počet 
zbývajících]],D305),0)),0)</f>
        <v>2335.6885559233738</v>
      </c>
      <c r="F304" s="29">
        <f ca="1">IFERROR(IF(AND(ZadanéHodnoty,Splácení[[#This Row],[datum
platby]]&lt;&gt;""),-PPMT(ÚrokováSazba/12,1,DobaTrváníPůjčky-ROWS($C$4:C304)+1,Splácení[[#This Row],[počáteční
zůstatek]]),""),0)</f>
        <v>8365.8860457952505</v>
      </c>
      <c r="G304" s="29">
        <f ca="1">IF(Splácení[[#This Row],[datum
platby]]="",0,ČástkaDaněZNemovitosti)</f>
        <v>3750</v>
      </c>
      <c r="H304" s="29">
        <f ca="1">IF(Splácení[[#This Row],[datum
platby]]="",0,Splácení[[#This Row],[úrok]]+Splácení[[#This Row],[jistina]]+Splácení[[#This Row],[daň
z nemovitosti]])</f>
        <v>14451.574601718625</v>
      </c>
      <c r="I304" s="29">
        <f ca="1">IF(Splácení[[#This Row],[datum
platby]]="",0,Splácení[[#This Row],[počáteční
zůstatek]]-Splácení[[#This Row],[jistina]])</f>
        <v>560565.25342160976</v>
      </c>
      <c r="J304" s="14">
        <f ca="1">IF(Splácení[[#This Row],[konečný
zůstatek]]&gt;0,PosledníŘádek-ROW(),0)</f>
        <v>59</v>
      </c>
    </row>
    <row r="305" spans="2:10" ht="15" customHeight="1" x14ac:dyDescent="0.3">
      <c r="B305" s="12">
        <f>ROWS($B$4:B305)</f>
        <v>302</v>
      </c>
      <c r="C305" s="13">
        <f ca="1">IF(ZadanéHodnoty,IF(Splácení[[#This Row],[Č.]]&lt;=DobaTrváníPůjčky,IF(ROW()-ROW(Splácení[[#Headers],[datum
platby]])=1,ZahájeníPůjčky,IF(I304&gt;0,EDATE(C304,1),"")),""),"")</f>
        <v>52779</v>
      </c>
      <c r="D305" s="29">
        <f ca="1">IF(ROW()-ROW(Splácení[[#Headers],[počáteční
zůstatek]])=1,VýšePůjčky,IF(Splácení[[#This Row],[datum
platby]]="",0,INDEX(Splácení[], ROW()-4,8)))</f>
        <v>560565.25342160976</v>
      </c>
      <c r="E305" s="29">
        <f ca="1">IF(ZadanéHodnoty,IF(ROW()-ROW(Splácení[[#Headers],[úrok]])=1,-IPMT(ÚrokováSazba/12,1,DobaTrváníPůjčky-ROWS($C$4:C305)+1,Splácení[[#This Row],[počáteční
zůstatek]]),IFERROR(-IPMT(ÚrokováSazba/12,1,Splácení[[#This Row],[počet 
zbývajících]],D306),0)),0)</f>
        <v>2300.6854563220431</v>
      </c>
      <c r="F305" s="29">
        <f ca="1">IFERROR(IF(AND(ZadanéHodnoty,Splácení[[#This Row],[datum
platby]]&lt;&gt;""),-PPMT(ÚrokováSazba/12,1,DobaTrváníPůjčky-ROWS($C$4:C305)+1,Splácení[[#This Row],[počáteční
zůstatek]]),""),0)</f>
        <v>8400.7439043193972</v>
      </c>
      <c r="G305" s="29">
        <f ca="1">IF(Splácení[[#This Row],[datum
platby]]="",0,ČástkaDaněZNemovitosti)</f>
        <v>3750</v>
      </c>
      <c r="H305" s="29">
        <f ca="1">IF(Splácení[[#This Row],[datum
platby]]="",0,Splácení[[#This Row],[úrok]]+Splácení[[#This Row],[jistina]]+Splácení[[#This Row],[daň
z nemovitosti]])</f>
        <v>14451.429360641439</v>
      </c>
      <c r="I305" s="29">
        <f ca="1">IF(Splácení[[#This Row],[datum
platby]]="",0,Splácení[[#This Row],[počáteční
zůstatek]]-Splácení[[#This Row],[jistina]])</f>
        <v>552164.5095172904</v>
      </c>
      <c r="J305" s="14">
        <f ca="1">IF(Splácení[[#This Row],[konečný
zůstatek]]&gt;0,PosledníŘádek-ROW(),0)</f>
        <v>58</v>
      </c>
    </row>
    <row r="306" spans="2:10" ht="15" customHeight="1" x14ac:dyDescent="0.3">
      <c r="B306" s="12">
        <f>ROWS($B$4:B306)</f>
        <v>303</v>
      </c>
      <c r="C306" s="13">
        <f ca="1">IF(ZadanéHodnoty,IF(Splácení[[#This Row],[Č.]]&lt;=DobaTrváníPůjčky,IF(ROW()-ROW(Splácení[[#Headers],[datum
platby]])=1,ZahájeníPůjčky,IF(I305&gt;0,EDATE(C305,1),"")),""),"")</f>
        <v>52810</v>
      </c>
      <c r="D306" s="29">
        <f ca="1">IF(ROW()-ROW(Splácení[[#Headers],[počáteční
zůstatek]])=1,VýšePůjčky,IF(Splácení[[#This Row],[datum
platby]]="",0,INDEX(Splácení[], ROW()-4,8)))</f>
        <v>552164.5095172904</v>
      </c>
      <c r="E306" s="29">
        <f ca="1">IF(ZadanéHodnoty,IF(ROW()-ROW(Splácení[[#Headers],[úrok]])=1,-IPMT(ÚrokováSazba/12,1,DobaTrváníPůjčky-ROWS($C$4:C306)+1,Splácení[[#This Row],[počáteční
zůstatek]]),IFERROR(-IPMT(ÚrokováSazba/12,1,Splácení[[#This Row],[počet 
zbývajících]],D307),0)),0)</f>
        <v>2265.5365104723737</v>
      </c>
      <c r="F306" s="29">
        <f ca="1">IFERROR(IF(AND(ZadanéHodnoty,Splácení[[#This Row],[datum
platby]]&lt;&gt;""),-PPMT(ÚrokováSazba/12,1,DobaTrváníPůjčky-ROWS($C$4:C306)+1,Splácení[[#This Row],[počáteční
zůstatek]]),""),0)</f>
        <v>8435.7470039207292</v>
      </c>
      <c r="G306" s="29">
        <f ca="1">IF(Splácení[[#This Row],[datum
platby]]="",0,ČástkaDaněZNemovitosti)</f>
        <v>3750</v>
      </c>
      <c r="H306" s="29">
        <f ca="1">IF(Splácení[[#This Row],[datum
platby]]="",0,Splácení[[#This Row],[úrok]]+Splácení[[#This Row],[jistina]]+Splácení[[#This Row],[daň
z nemovitosti]])</f>
        <v>14451.283514393102</v>
      </c>
      <c r="I306" s="29">
        <f ca="1">IF(Splácení[[#This Row],[datum
platby]]="",0,Splácení[[#This Row],[počáteční
zůstatek]]-Splácení[[#This Row],[jistina]])</f>
        <v>543728.76251336967</v>
      </c>
      <c r="J306" s="14">
        <f ca="1">IF(Splácení[[#This Row],[konečný
zůstatek]]&gt;0,PosledníŘádek-ROW(),0)</f>
        <v>57</v>
      </c>
    </row>
    <row r="307" spans="2:10" ht="15" customHeight="1" x14ac:dyDescent="0.3">
      <c r="B307" s="12">
        <f>ROWS($B$4:B307)</f>
        <v>304</v>
      </c>
      <c r="C307" s="13">
        <f ca="1">IF(ZadanéHodnoty,IF(Splácení[[#This Row],[Č.]]&lt;=DobaTrváníPůjčky,IF(ROW()-ROW(Splácení[[#Headers],[datum
platby]])=1,ZahájeníPůjčky,IF(I306&gt;0,EDATE(C306,1),"")),""),"")</f>
        <v>52841</v>
      </c>
      <c r="D307" s="29">
        <f ca="1">IF(ROW()-ROW(Splácení[[#Headers],[počáteční
zůstatek]])=1,VýšePůjčky,IF(Splácení[[#This Row],[datum
platby]]="",0,INDEX(Splácení[], ROW()-4,8)))</f>
        <v>543728.76251336967</v>
      </c>
      <c r="E307" s="29">
        <f ca="1">IF(ZadanéHodnoty,IF(ROW()-ROW(Splácení[[#Headers],[úrok]])=1,-IPMT(ÚrokováSazba/12,1,DobaTrváníPůjčky-ROWS($C$4:C307)+1,Splácení[[#This Row],[počáteční
zůstatek]]),IFERROR(-IPMT(ÚrokováSazba/12,1,Splácení[[#This Row],[počet 
zbývajících]],D308),0)),0)</f>
        <v>2230.2411106816639</v>
      </c>
      <c r="F307" s="29">
        <f ca="1">IFERROR(IF(AND(ZadanéHodnoty,Splácení[[#This Row],[datum
platby]]&lt;&gt;""),-PPMT(ÚrokováSazba/12,1,DobaTrváníPůjčky-ROWS($C$4:C307)+1,Splácení[[#This Row],[počáteční
zůstatek]]),""),0)</f>
        <v>8470.8959497703981</v>
      </c>
      <c r="G307" s="29">
        <f ca="1">IF(Splácení[[#This Row],[datum
platby]]="",0,ČástkaDaněZNemovitosti)</f>
        <v>3750</v>
      </c>
      <c r="H307" s="29">
        <f ca="1">IF(Splácení[[#This Row],[datum
platby]]="",0,Splácení[[#This Row],[úrok]]+Splácení[[#This Row],[jistina]]+Splácení[[#This Row],[daň
z nemovitosti]])</f>
        <v>14451.137060452062</v>
      </c>
      <c r="I307" s="29">
        <f ca="1">IF(Splácení[[#This Row],[datum
platby]]="",0,Splácení[[#This Row],[počáteční
zůstatek]]-Splácení[[#This Row],[jistina]])</f>
        <v>535257.86656359932</v>
      </c>
      <c r="J307" s="14">
        <f ca="1">IF(Splácení[[#This Row],[konečný
zůstatek]]&gt;0,PosledníŘádek-ROW(),0)</f>
        <v>56</v>
      </c>
    </row>
    <row r="308" spans="2:10" ht="15" customHeight="1" x14ac:dyDescent="0.3">
      <c r="B308" s="12">
        <f>ROWS($B$4:B308)</f>
        <v>305</v>
      </c>
      <c r="C308" s="13">
        <f ca="1">IF(ZadanéHodnoty,IF(Splácení[[#This Row],[Č.]]&lt;=DobaTrváníPůjčky,IF(ROW()-ROW(Splácení[[#Headers],[datum
platby]])=1,ZahájeníPůjčky,IF(I307&gt;0,EDATE(C307,1),"")),""),"")</f>
        <v>52871</v>
      </c>
      <c r="D308" s="29">
        <f ca="1">IF(ROW()-ROW(Splácení[[#Headers],[počáteční
zůstatek]])=1,VýšePůjčky,IF(Splácení[[#This Row],[datum
platby]]="",0,INDEX(Splácení[], ROW()-4,8)))</f>
        <v>535257.86656359932</v>
      </c>
      <c r="E308" s="29">
        <f ca="1">IF(ZadanéHodnoty,IF(ROW()-ROW(Splácení[[#Headers],[úrok]])=1,-IPMT(ÚrokováSazba/12,1,DobaTrváníPůjčky-ROWS($C$4:C308)+1,Splácení[[#This Row],[počáteční
zůstatek]]),IFERROR(-IPMT(ÚrokováSazba/12,1,Splácení[[#This Row],[počet 
zbývajících]],D309),0)),0)</f>
        <v>2194.7986467251594</v>
      </c>
      <c r="F308" s="29">
        <f ca="1">IFERROR(IF(AND(ZadanéHodnoty,Splácení[[#This Row],[datum
platby]]&lt;&gt;""),-PPMT(ÚrokováSazba/12,1,DobaTrváníPůjčky-ROWS($C$4:C308)+1,Splácení[[#This Row],[počáteční
zůstatek]]),""),0)</f>
        <v>8506.1913495611079</v>
      </c>
      <c r="G308" s="29">
        <f ca="1">IF(Splácení[[#This Row],[datum
platby]]="",0,ČástkaDaněZNemovitosti)</f>
        <v>3750</v>
      </c>
      <c r="H308" s="29">
        <f ca="1">IF(Splácení[[#This Row],[datum
platby]]="",0,Splácení[[#This Row],[úrok]]+Splácení[[#This Row],[jistina]]+Splácení[[#This Row],[daň
z nemovitosti]])</f>
        <v>14450.989996286267</v>
      </c>
      <c r="I308" s="29">
        <f ca="1">IF(Splácení[[#This Row],[datum
platby]]="",0,Splácení[[#This Row],[počáteční
zůstatek]]-Splácení[[#This Row],[jistina]])</f>
        <v>526751.67521403823</v>
      </c>
      <c r="J308" s="14">
        <f ca="1">IF(Splácení[[#This Row],[konečný
zůstatek]]&gt;0,PosledníŘádek-ROW(),0)</f>
        <v>55</v>
      </c>
    </row>
    <row r="309" spans="2:10" ht="15" customHeight="1" x14ac:dyDescent="0.3">
      <c r="B309" s="12">
        <f>ROWS($B$4:B309)</f>
        <v>306</v>
      </c>
      <c r="C309" s="13">
        <f ca="1">IF(ZadanéHodnoty,IF(Splácení[[#This Row],[Č.]]&lt;=DobaTrváníPůjčky,IF(ROW()-ROW(Splácení[[#Headers],[datum
platby]])=1,ZahájeníPůjčky,IF(I308&gt;0,EDATE(C308,1),"")),""),"")</f>
        <v>52902</v>
      </c>
      <c r="D309" s="29">
        <f ca="1">IF(ROW()-ROW(Splácení[[#Headers],[počáteční
zůstatek]])=1,VýšePůjčky,IF(Splácení[[#This Row],[datum
platby]]="",0,INDEX(Splácení[], ROW()-4,8)))</f>
        <v>526751.67521403823</v>
      </c>
      <c r="E309" s="29">
        <f ca="1">IF(ZadanéHodnoty,IF(ROW()-ROW(Splácení[[#Headers],[úrok]])=1,-IPMT(ÚrokováSazba/12,1,DobaTrváníPůjčky-ROWS($C$4:C309)+1,Splácení[[#This Row],[počáteční
zůstatek]]),IFERROR(-IPMT(ÚrokováSazba/12,1,Splácení[[#This Row],[počet 
zbývajících]],D310),0)),0)</f>
        <v>2159.2085058355024</v>
      </c>
      <c r="F309" s="29">
        <f ca="1">IFERROR(IF(AND(ZadanéHodnoty,Splácení[[#This Row],[datum
platby]]&lt;&gt;""),-PPMT(ÚrokováSazba/12,1,DobaTrváníPůjčky-ROWS($C$4:C309)+1,Splácení[[#This Row],[počáteční
zůstatek]]),""),0)</f>
        <v>8541.6338135176138</v>
      </c>
      <c r="G309" s="29">
        <f ca="1">IF(Splácení[[#This Row],[datum
platby]]="",0,ČástkaDaněZNemovitosti)</f>
        <v>3750</v>
      </c>
      <c r="H309" s="29">
        <f ca="1">IF(Splácení[[#This Row],[datum
platby]]="",0,Splácení[[#This Row],[úrok]]+Splácení[[#This Row],[jistina]]+Splácení[[#This Row],[daň
z nemovitosti]])</f>
        <v>14450.842319353116</v>
      </c>
      <c r="I309" s="29">
        <f ca="1">IF(Splácení[[#This Row],[datum
platby]]="",0,Splácení[[#This Row],[počáteční
zůstatek]]-Splácení[[#This Row],[jistina]])</f>
        <v>518210.0414005206</v>
      </c>
      <c r="J309" s="14">
        <f ca="1">IF(Splácení[[#This Row],[konečný
zůstatek]]&gt;0,PosledníŘádek-ROW(),0)</f>
        <v>54</v>
      </c>
    </row>
    <row r="310" spans="2:10" ht="15" customHeight="1" x14ac:dyDescent="0.3">
      <c r="B310" s="12">
        <f>ROWS($B$4:B310)</f>
        <v>307</v>
      </c>
      <c r="C310" s="13">
        <f ca="1">IF(ZadanéHodnoty,IF(Splácení[[#This Row],[Č.]]&lt;=DobaTrváníPůjčky,IF(ROW()-ROW(Splácení[[#Headers],[datum
platby]])=1,ZahájeníPůjčky,IF(I309&gt;0,EDATE(C309,1),"")),""),"")</f>
        <v>52932</v>
      </c>
      <c r="D310" s="29">
        <f ca="1">IF(ROW()-ROW(Splácení[[#Headers],[počáteční
zůstatek]])=1,VýšePůjčky,IF(Splácení[[#This Row],[datum
platby]]="",0,INDEX(Splácení[], ROW()-4,8)))</f>
        <v>518210.0414005206</v>
      </c>
      <c r="E310" s="29">
        <f ca="1">IF(ZadanéHodnoty,IF(ROW()-ROW(Splácení[[#Headers],[úrok]])=1,-IPMT(ÚrokováSazba/12,1,DobaTrváníPůjčky-ROWS($C$4:C310)+1,Splácení[[#This Row],[počáteční
zůstatek]]),IFERROR(-IPMT(ÚrokováSazba/12,1,Splácení[[#This Row],[počet 
zbývajících]],D311),0)),0)</f>
        <v>2123.4700726921392</v>
      </c>
      <c r="F310" s="29">
        <f ca="1">IFERROR(IF(AND(ZadanéHodnoty,Splácení[[#This Row],[datum
platby]]&lt;&gt;""),-PPMT(ÚrokováSazba/12,1,DobaTrváníPůjčky-ROWS($C$4:C310)+1,Splácení[[#This Row],[počáteční
zůstatek]]),""),0)</f>
        <v>8577.2239544072709</v>
      </c>
      <c r="G310" s="29">
        <f ca="1">IF(Splácení[[#This Row],[datum
platby]]="",0,ČástkaDaněZNemovitosti)</f>
        <v>3750</v>
      </c>
      <c r="H310" s="29">
        <f ca="1">IF(Splácení[[#This Row],[datum
platby]]="",0,Splácení[[#This Row],[úrok]]+Splácení[[#This Row],[jistina]]+Splácení[[#This Row],[daň
z nemovitosti]])</f>
        <v>14450.694027099409</v>
      </c>
      <c r="I310" s="29">
        <f ca="1">IF(Splácení[[#This Row],[datum
platby]]="",0,Splácení[[#This Row],[počáteční
zůstatek]]-Splácení[[#This Row],[jistina]])</f>
        <v>509632.81744611333</v>
      </c>
      <c r="J310" s="14">
        <f ca="1">IF(Splácení[[#This Row],[konečný
zůstatek]]&gt;0,PosledníŘádek-ROW(),0)</f>
        <v>53</v>
      </c>
    </row>
    <row r="311" spans="2:10" ht="15" customHeight="1" x14ac:dyDescent="0.3">
      <c r="B311" s="12">
        <f>ROWS($B$4:B311)</f>
        <v>308</v>
      </c>
      <c r="C311" s="13">
        <f ca="1">IF(ZadanéHodnoty,IF(Splácení[[#This Row],[Č.]]&lt;=DobaTrváníPůjčky,IF(ROW()-ROW(Splácení[[#Headers],[datum
platby]])=1,ZahájeníPůjčky,IF(I310&gt;0,EDATE(C310,1),"")),""),"")</f>
        <v>52963</v>
      </c>
      <c r="D311" s="29">
        <f ca="1">IF(ROW()-ROW(Splácení[[#Headers],[počáteční
zůstatek]])=1,VýšePůjčky,IF(Splácení[[#This Row],[datum
platby]]="",0,INDEX(Splácení[], ROW()-4,8)))</f>
        <v>509632.81744611333</v>
      </c>
      <c r="E311" s="29">
        <f ca="1">IF(ZadanéHodnoty,IF(ROW()-ROW(Splácení[[#Headers],[úrok]])=1,-IPMT(ÚrokováSazba/12,1,DobaTrváníPůjčky-ROWS($C$4:C311)+1,Splácení[[#This Row],[počáteční
zůstatek]]),IFERROR(-IPMT(ÚrokováSazba/12,1,Splácení[[#This Row],[počet 
zbývajících]],D312),0)),0)</f>
        <v>2087.582729410678</v>
      </c>
      <c r="F311" s="29">
        <f ca="1">IFERROR(IF(AND(ZadanéHodnoty,Splácení[[#This Row],[datum
platby]]&lt;&gt;""),-PPMT(ÚrokováSazba/12,1,DobaTrváníPůjčky-ROWS($C$4:C311)+1,Splácení[[#This Row],[počáteční
zůstatek]]),""),0)</f>
        <v>8612.9623875506331</v>
      </c>
      <c r="G311" s="29">
        <f ca="1">IF(Splácení[[#This Row],[datum
platby]]="",0,ČástkaDaněZNemovitosti)</f>
        <v>3750</v>
      </c>
      <c r="H311" s="29">
        <f ca="1">IF(Splácení[[#This Row],[datum
platby]]="",0,Splácení[[#This Row],[úrok]]+Splácení[[#This Row],[jistina]]+Splácení[[#This Row],[daň
z nemovitosti]])</f>
        <v>14450.545116961312</v>
      </c>
      <c r="I311" s="29">
        <f ca="1">IF(Splácení[[#This Row],[datum
platby]]="",0,Splácení[[#This Row],[počáteční
zůstatek]]-Splácení[[#This Row],[jistina]])</f>
        <v>501019.85505856271</v>
      </c>
      <c r="J311" s="14">
        <f ca="1">IF(Splácení[[#This Row],[konečný
zůstatek]]&gt;0,PosledníŘádek-ROW(),0)</f>
        <v>52</v>
      </c>
    </row>
    <row r="312" spans="2:10" ht="15" customHeight="1" x14ac:dyDescent="0.3">
      <c r="B312" s="12">
        <f>ROWS($B$4:B312)</f>
        <v>309</v>
      </c>
      <c r="C312" s="13">
        <f ca="1">IF(ZadanéHodnoty,IF(Splácení[[#This Row],[Č.]]&lt;=DobaTrváníPůjčky,IF(ROW()-ROW(Splácení[[#Headers],[datum
platby]])=1,ZahájeníPůjčky,IF(I311&gt;0,EDATE(C311,1),"")),""),"")</f>
        <v>52994</v>
      </c>
      <c r="D312" s="29">
        <f ca="1">IF(ROW()-ROW(Splácení[[#Headers],[počáteční
zůstatek]])=1,VýšePůjčky,IF(Splácení[[#This Row],[datum
platby]]="",0,INDEX(Splácení[], ROW()-4,8)))</f>
        <v>501019.85505856271</v>
      </c>
      <c r="E312" s="29">
        <f ca="1">IF(ZadanéHodnoty,IF(ROW()-ROW(Splácení[[#Headers],[úrok]])=1,-IPMT(ÚrokováSazba/12,1,DobaTrváníPůjčky-ROWS($C$4:C312)+1,Splácení[[#This Row],[počáteční
zůstatek]]),IFERROR(-IPMT(ÚrokováSazba/12,1,Splácení[[#This Row],[počet 
zbývajících]],D313),0)),0)</f>
        <v>2051.5458555322107</v>
      </c>
      <c r="F312" s="29">
        <f ca="1">IFERROR(IF(AND(ZadanéHodnoty,Splácení[[#This Row],[datum
platby]]&lt;&gt;""),-PPMT(ÚrokováSazba/12,1,DobaTrváníPůjčky-ROWS($C$4:C312)+1,Splácení[[#This Row],[počáteční
zůstatek]]),""),0)</f>
        <v>8648.8497308320948</v>
      </c>
      <c r="G312" s="29">
        <f ca="1">IF(Splácení[[#This Row],[datum
platby]]="",0,ČástkaDaněZNemovitosti)</f>
        <v>3750</v>
      </c>
      <c r="H312" s="29">
        <f ca="1">IF(Splácení[[#This Row],[datum
platby]]="",0,Splácení[[#This Row],[úrok]]+Splácení[[#This Row],[jistina]]+Splácení[[#This Row],[daň
z nemovitosti]])</f>
        <v>14450.395586364306</v>
      </c>
      <c r="I312" s="29">
        <f ca="1">IF(Splácení[[#This Row],[datum
platby]]="",0,Splácení[[#This Row],[počáteční
zůstatek]]-Splácení[[#This Row],[jistina]])</f>
        <v>492371.00532773061</v>
      </c>
      <c r="J312" s="14">
        <f ca="1">IF(Splácení[[#This Row],[konečný
zůstatek]]&gt;0,PosledníŘádek-ROW(),0)</f>
        <v>51</v>
      </c>
    </row>
    <row r="313" spans="2:10" ht="15" customHeight="1" x14ac:dyDescent="0.3">
      <c r="B313" s="12">
        <f>ROWS($B$4:B313)</f>
        <v>310</v>
      </c>
      <c r="C313" s="13">
        <f ca="1">IF(ZadanéHodnoty,IF(Splácení[[#This Row],[Č.]]&lt;=DobaTrváníPůjčky,IF(ROW()-ROW(Splácení[[#Headers],[datum
platby]])=1,ZahájeníPůjčky,IF(I312&gt;0,EDATE(C312,1),"")),""),"")</f>
        <v>53022</v>
      </c>
      <c r="D313" s="29">
        <f ca="1">IF(ROW()-ROW(Splácení[[#Headers],[počáteční
zůstatek]])=1,VýšePůjčky,IF(Splácení[[#This Row],[datum
platby]]="",0,INDEX(Splácení[], ROW()-4,8)))</f>
        <v>492371.00532773061</v>
      </c>
      <c r="E313" s="29">
        <f ca="1">IF(ZadanéHodnoty,IF(ROW()-ROW(Splácení[[#Headers],[úrok]])=1,-IPMT(ÚrokováSazba/12,1,DobaTrváníPůjčky-ROWS($C$4:C313)+1,Splácení[[#This Row],[počáteční
zůstatek]]),IFERROR(-IPMT(ÚrokováSazba/12,1,Splácení[[#This Row],[počet 
zbývajících]],D314),0)),0)</f>
        <v>2015.3588280125834</v>
      </c>
      <c r="F313" s="29">
        <f ca="1">IFERROR(IF(AND(ZadanéHodnoty,Splácení[[#This Row],[datum
platby]]&lt;&gt;""),-PPMT(ÚrokováSazba/12,1,DobaTrváníPůjčky-ROWS($C$4:C313)+1,Splácení[[#This Row],[počáteční
zůstatek]]),""),0)</f>
        <v>8684.8866047105639</v>
      </c>
      <c r="G313" s="29">
        <f ca="1">IF(Splácení[[#This Row],[datum
platby]]="",0,ČástkaDaněZNemovitosti)</f>
        <v>3750</v>
      </c>
      <c r="H313" s="29">
        <f ca="1">IF(Splácení[[#This Row],[datum
platby]]="",0,Splácení[[#This Row],[úrok]]+Splácení[[#This Row],[jistina]]+Splácení[[#This Row],[daň
z nemovitosti]])</f>
        <v>14450.245432723148</v>
      </c>
      <c r="I313" s="29">
        <f ca="1">IF(Splácení[[#This Row],[datum
platby]]="",0,Splácení[[#This Row],[počáteční
zůstatek]]-Splácení[[#This Row],[jistina]])</f>
        <v>483686.11872302007</v>
      </c>
      <c r="J313" s="14">
        <f ca="1">IF(Splácení[[#This Row],[konečný
zůstatek]]&gt;0,PosledníŘádek-ROW(),0)</f>
        <v>50</v>
      </c>
    </row>
    <row r="314" spans="2:10" ht="15" customHeight="1" x14ac:dyDescent="0.3">
      <c r="B314" s="12">
        <f>ROWS($B$4:B314)</f>
        <v>311</v>
      </c>
      <c r="C314" s="13">
        <f ca="1">IF(ZadanéHodnoty,IF(Splácení[[#This Row],[Č.]]&lt;=DobaTrváníPůjčky,IF(ROW()-ROW(Splácení[[#Headers],[datum
platby]])=1,ZahájeníPůjčky,IF(I313&gt;0,EDATE(C313,1),"")),""),"")</f>
        <v>53053</v>
      </c>
      <c r="D314" s="29">
        <f ca="1">IF(ROW()-ROW(Splácení[[#Headers],[počáteční
zůstatek]])=1,VýšePůjčky,IF(Splácení[[#This Row],[datum
platby]]="",0,INDEX(Splácení[], ROW()-4,8)))</f>
        <v>483686.11872302007</v>
      </c>
      <c r="E314" s="29">
        <f ca="1">IF(ZadanéHodnoty,IF(ROW()-ROW(Splácení[[#Headers],[úrok]])=1,-IPMT(ÚrokováSazba/12,1,DobaTrváníPůjčky-ROWS($C$4:C314)+1,Splácení[[#This Row],[počáteční
zůstatek]]),IFERROR(-IPMT(ÚrokováSazba/12,1,Splácení[[#This Row],[počet 
zbývajících]],D315),0)),0)</f>
        <v>1979.0210212116247</v>
      </c>
      <c r="F314" s="29">
        <f ca="1">IFERROR(IF(AND(ZadanéHodnoty,Splácení[[#This Row],[datum
platby]]&lt;&gt;""),-PPMT(ÚrokováSazba/12,1,DobaTrváníPůjčky-ROWS($C$4:C314)+1,Splácení[[#This Row],[počáteční
zůstatek]]),""),0)</f>
        <v>8721.0736322301891</v>
      </c>
      <c r="G314" s="29">
        <f ca="1">IF(Splácení[[#This Row],[datum
platby]]="",0,ČástkaDaněZNemovitosti)</f>
        <v>3750</v>
      </c>
      <c r="H314" s="29">
        <f ca="1">IF(Splácení[[#This Row],[datum
platby]]="",0,Splácení[[#This Row],[úrok]]+Splácení[[#This Row],[jistina]]+Splácení[[#This Row],[daň
z nemovitosti]])</f>
        <v>14450.094653441814</v>
      </c>
      <c r="I314" s="29">
        <f ca="1">IF(Splácení[[#This Row],[datum
platby]]="",0,Splácení[[#This Row],[počáteční
zůstatek]]-Splácení[[#This Row],[jistina]])</f>
        <v>474965.04509078991</v>
      </c>
      <c r="J314" s="14">
        <f ca="1">IF(Splácení[[#This Row],[konečný
zůstatek]]&gt;0,PosledníŘádek-ROW(),0)</f>
        <v>49</v>
      </c>
    </row>
    <row r="315" spans="2:10" ht="15" customHeight="1" x14ac:dyDescent="0.3">
      <c r="B315" s="12">
        <f>ROWS($B$4:B315)</f>
        <v>312</v>
      </c>
      <c r="C315" s="13">
        <f ca="1">IF(ZadanéHodnoty,IF(Splácení[[#This Row],[Č.]]&lt;=DobaTrváníPůjčky,IF(ROW()-ROW(Splácení[[#Headers],[datum
platby]])=1,ZahájeníPůjčky,IF(I314&gt;0,EDATE(C314,1),"")),""),"")</f>
        <v>53083</v>
      </c>
      <c r="D315" s="29">
        <f ca="1">IF(ROW()-ROW(Splácení[[#Headers],[počáteční
zůstatek]])=1,VýšePůjčky,IF(Splácení[[#This Row],[datum
platby]]="",0,INDEX(Splácení[], ROW()-4,8)))</f>
        <v>474965.04509078991</v>
      </c>
      <c r="E315" s="29">
        <f ca="1">IF(ZadanéHodnoty,IF(ROW()-ROW(Splácení[[#Headers],[úrok]])=1,-IPMT(ÚrokováSazba/12,1,DobaTrváníPůjčky-ROWS($C$4:C315)+1,Splácení[[#This Row],[počáteční
zůstatek]]),IFERROR(-IPMT(ÚrokováSazba/12,1,Splácení[[#This Row],[počet 
zbývajících]],D316),0)),0)</f>
        <v>1942.5318068823283</v>
      </c>
      <c r="F315" s="29">
        <f ca="1">IFERROR(IF(AND(ZadanéHodnoty,Splácení[[#This Row],[datum
platby]]&lt;&gt;""),-PPMT(ÚrokováSazba/12,1,DobaTrváníPůjčky-ROWS($C$4:C315)+1,Splácení[[#This Row],[počáteční
zůstatek]]),""),0)</f>
        <v>8757.4114390311515</v>
      </c>
      <c r="G315" s="29">
        <f ca="1">IF(Splácení[[#This Row],[datum
platby]]="",0,ČástkaDaněZNemovitosti)</f>
        <v>3750</v>
      </c>
      <c r="H315" s="29">
        <f ca="1">IF(Splácení[[#This Row],[datum
platby]]="",0,Splácení[[#This Row],[úrok]]+Splácení[[#This Row],[jistina]]+Splácení[[#This Row],[daň
z nemovitosti]])</f>
        <v>14449.94324591348</v>
      </c>
      <c r="I315" s="29">
        <f ca="1">IF(Splácení[[#This Row],[datum
platby]]="",0,Splácení[[#This Row],[počáteční
zůstatek]]-Splácení[[#This Row],[jistina]])</f>
        <v>466207.63365175878</v>
      </c>
      <c r="J315" s="14">
        <f ca="1">IF(Splácení[[#This Row],[konečný
zůstatek]]&gt;0,PosledníŘádek-ROW(),0)</f>
        <v>48</v>
      </c>
    </row>
    <row r="316" spans="2:10" ht="15" customHeight="1" x14ac:dyDescent="0.3">
      <c r="B316" s="12">
        <f>ROWS($B$4:B316)</f>
        <v>313</v>
      </c>
      <c r="C316" s="13">
        <f ca="1">IF(ZadanéHodnoty,IF(Splácení[[#This Row],[Č.]]&lt;=DobaTrváníPůjčky,IF(ROW()-ROW(Splácení[[#Headers],[datum
platby]])=1,ZahájeníPůjčky,IF(I315&gt;0,EDATE(C315,1),"")),""),"")</f>
        <v>53114</v>
      </c>
      <c r="D316" s="29">
        <f ca="1">IF(ROW()-ROW(Splácení[[#Headers],[počáteční
zůstatek]])=1,VýšePůjčky,IF(Splácení[[#This Row],[datum
platby]]="",0,INDEX(Splácení[], ROW()-4,8)))</f>
        <v>466207.63365175878</v>
      </c>
      <c r="E316" s="29">
        <f ca="1">IF(ZadanéHodnoty,IF(ROW()-ROW(Splácení[[#Headers],[úrok]])=1,-IPMT(ÚrokováSazba/12,1,DobaTrváníPůjčky-ROWS($C$4:C316)+1,Splácení[[#This Row],[počáteční
zůstatek]]),IFERROR(-IPMT(ÚrokováSazba/12,1,Splácení[[#This Row],[počet 
zbývajících]],D317),0)),0)</f>
        <v>1905.8905541599929</v>
      </c>
      <c r="F316" s="29">
        <f ca="1">IFERROR(IF(AND(ZadanéHodnoty,Splácení[[#This Row],[datum
platby]]&lt;&gt;""),-PPMT(ÚrokováSazba/12,1,DobaTrváníPůjčky-ROWS($C$4:C316)+1,Splácení[[#This Row],[počáteční
zůstatek]]),""),0)</f>
        <v>8793.9006533604461</v>
      </c>
      <c r="G316" s="29">
        <f ca="1">IF(Splácení[[#This Row],[datum
platby]]="",0,ČástkaDaněZNemovitosti)</f>
        <v>3750</v>
      </c>
      <c r="H316" s="29">
        <f ca="1">IF(Splácení[[#This Row],[datum
platby]]="",0,Splácení[[#This Row],[úrok]]+Splácení[[#This Row],[jistina]]+Splácení[[#This Row],[daň
z nemovitosti]])</f>
        <v>14449.791207520439</v>
      </c>
      <c r="I316" s="29">
        <f ca="1">IF(Splácení[[#This Row],[datum
platby]]="",0,Splácení[[#This Row],[počáteční
zůstatek]]-Splácení[[#This Row],[jistina]])</f>
        <v>457413.73299839831</v>
      </c>
      <c r="J316" s="14">
        <f ca="1">IF(Splácení[[#This Row],[konečný
zůstatek]]&gt;0,PosledníŘádek-ROW(),0)</f>
        <v>47</v>
      </c>
    </row>
    <row r="317" spans="2:10" ht="15" customHeight="1" x14ac:dyDescent="0.3">
      <c r="B317" s="12">
        <f>ROWS($B$4:B317)</f>
        <v>314</v>
      </c>
      <c r="C317" s="13">
        <f ca="1">IF(ZadanéHodnoty,IF(Splácení[[#This Row],[Č.]]&lt;=DobaTrváníPůjčky,IF(ROW()-ROW(Splácení[[#Headers],[datum
platby]])=1,ZahájeníPůjčky,IF(I316&gt;0,EDATE(C316,1),"")),""),"")</f>
        <v>53144</v>
      </c>
      <c r="D317" s="29">
        <f ca="1">IF(ROW()-ROW(Splácení[[#Headers],[počáteční
zůstatek]])=1,VýšePůjčky,IF(Splácení[[#This Row],[datum
platby]]="",0,INDEX(Splácení[], ROW()-4,8)))</f>
        <v>457413.73299839831</v>
      </c>
      <c r="E317" s="29">
        <f ca="1">IF(ZadanéHodnoty,IF(ROW()-ROW(Splácení[[#Headers],[úrok]])=1,-IPMT(ÚrokováSazba/12,1,DobaTrváníPůjčky-ROWS($C$4:C317)+1,Splácení[[#This Row],[počáteční
zůstatek]]),IFERROR(-IPMT(ÚrokováSazba/12,1,Splácení[[#This Row],[počet 
zbývajících]],D318),0)),0)</f>
        <v>1869.0966295513147</v>
      </c>
      <c r="F317" s="29">
        <f ca="1">IFERROR(IF(AND(ZadanéHodnoty,Splácení[[#This Row],[datum
platby]]&lt;&gt;""),-PPMT(ÚrokováSazba/12,1,DobaTrváníPůjčky-ROWS($C$4:C317)+1,Splácení[[#This Row],[počáteční
zůstatek]]),""),0)</f>
        <v>8830.5419060827808</v>
      </c>
      <c r="G317" s="29">
        <f ca="1">IF(Splácení[[#This Row],[datum
platby]]="",0,ČástkaDaněZNemovitosti)</f>
        <v>3750</v>
      </c>
      <c r="H317" s="29">
        <f ca="1">IF(Splácení[[#This Row],[datum
platby]]="",0,Splácení[[#This Row],[úrok]]+Splácení[[#This Row],[jistina]]+Splácení[[#This Row],[daň
z nemovitosti]])</f>
        <v>14449.638535634096</v>
      </c>
      <c r="I317" s="29">
        <f ca="1">IF(Splácení[[#This Row],[datum
platby]]="",0,Splácení[[#This Row],[počáteční
zůstatek]]-Splácení[[#This Row],[jistina]])</f>
        <v>448583.19109231554</v>
      </c>
      <c r="J317" s="14">
        <f ca="1">IF(Splácení[[#This Row],[konečný
zůstatek]]&gt;0,PosledníŘádek-ROW(),0)</f>
        <v>46</v>
      </c>
    </row>
    <row r="318" spans="2:10" ht="15" customHeight="1" x14ac:dyDescent="0.3">
      <c r="B318" s="12">
        <f>ROWS($B$4:B318)</f>
        <v>315</v>
      </c>
      <c r="C318" s="13">
        <f ca="1">IF(ZadanéHodnoty,IF(Splácení[[#This Row],[Č.]]&lt;=DobaTrváníPůjčky,IF(ROW()-ROW(Splácení[[#Headers],[datum
platby]])=1,ZahájeníPůjčky,IF(I317&gt;0,EDATE(C317,1),"")),""),"")</f>
        <v>53175</v>
      </c>
      <c r="D318" s="29">
        <f ca="1">IF(ROW()-ROW(Splácení[[#Headers],[počáteční
zůstatek]])=1,VýšePůjčky,IF(Splácení[[#This Row],[datum
platby]]="",0,INDEX(Splácení[], ROW()-4,8)))</f>
        <v>448583.19109231554</v>
      </c>
      <c r="E318" s="29">
        <f ca="1">IF(ZadanéHodnoty,IF(ROW()-ROW(Splácení[[#Headers],[úrok]])=1,-IPMT(ÚrokováSazba/12,1,DobaTrváníPůjčky-ROWS($C$4:C318)+1,Splácení[[#This Row],[počáteční
zůstatek]]),IFERROR(-IPMT(ÚrokováSazba/12,1,Splácení[[#This Row],[počet 
zbývajících]],D319),0)),0)</f>
        <v>1832.1493969234336</v>
      </c>
      <c r="F318" s="29">
        <f ca="1">IFERROR(IF(AND(ZadanéHodnoty,Splácení[[#This Row],[datum
platby]]&lt;&gt;""),-PPMT(ÚrokováSazba/12,1,DobaTrváníPůjčky-ROWS($C$4:C318)+1,Splácení[[#This Row],[počáteční
zůstatek]]),""),0)</f>
        <v>8867.3358306914579</v>
      </c>
      <c r="G318" s="29">
        <f ca="1">IF(Splácení[[#This Row],[datum
platby]]="",0,ČástkaDaněZNemovitosti)</f>
        <v>3750</v>
      </c>
      <c r="H318" s="29">
        <f ca="1">IF(Splácení[[#This Row],[datum
platby]]="",0,Splácení[[#This Row],[úrok]]+Splácení[[#This Row],[jistina]]+Splácení[[#This Row],[daň
z nemovitosti]])</f>
        <v>14449.485227614892</v>
      </c>
      <c r="I318" s="29">
        <f ca="1">IF(Splácení[[#This Row],[datum
platby]]="",0,Splácení[[#This Row],[počáteční
zůstatek]]-Splácení[[#This Row],[jistina]])</f>
        <v>439715.85526162409</v>
      </c>
      <c r="J318" s="14">
        <f ca="1">IF(Splácení[[#This Row],[konečný
zůstatek]]&gt;0,PosledníŘádek-ROW(),0)</f>
        <v>45</v>
      </c>
    </row>
    <row r="319" spans="2:10" ht="15" customHeight="1" x14ac:dyDescent="0.3">
      <c r="B319" s="12">
        <f>ROWS($B$4:B319)</f>
        <v>316</v>
      </c>
      <c r="C319" s="13">
        <f ca="1">IF(ZadanéHodnoty,IF(Splácení[[#This Row],[Č.]]&lt;=DobaTrváníPůjčky,IF(ROW()-ROW(Splácení[[#Headers],[datum
platby]])=1,ZahájeníPůjčky,IF(I318&gt;0,EDATE(C318,1),"")),""),"")</f>
        <v>53206</v>
      </c>
      <c r="D319" s="29">
        <f ca="1">IF(ROW()-ROW(Splácení[[#Headers],[počáteční
zůstatek]])=1,VýšePůjčky,IF(Splácení[[#This Row],[datum
platby]]="",0,INDEX(Splácení[], ROW()-4,8)))</f>
        <v>439715.85526162409</v>
      </c>
      <c r="E319" s="29">
        <f ca="1">IF(ZadanéHodnoty,IF(ROW()-ROW(Splácení[[#Headers],[úrok]])=1,-IPMT(ÚrokováSazba/12,1,DobaTrváníPůjčky-ROWS($C$4:C319)+1,Splácení[[#This Row],[počáteční
zůstatek]]),IFERROR(-IPMT(ÚrokováSazba/12,1,Splácení[[#This Row],[počet 
zbývajících]],D320),0)),0)</f>
        <v>1795.0482174929364</v>
      </c>
      <c r="F319" s="29">
        <f ca="1">IFERROR(IF(AND(ZadanéHodnoty,Splácení[[#This Row],[datum
platby]]&lt;&gt;""),-PPMT(ÚrokováSazba/12,1,DobaTrváníPůjčky-ROWS($C$4:C319)+1,Splácení[[#This Row],[počáteční
zůstatek]]),""),0)</f>
        <v>8904.2830633193407</v>
      </c>
      <c r="G319" s="29">
        <f ca="1">IF(Splácení[[#This Row],[datum
platby]]="",0,ČástkaDaněZNemovitosti)</f>
        <v>3750</v>
      </c>
      <c r="H319" s="29">
        <f ca="1">IF(Splácení[[#This Row],[datum
platby]]="",0,Splácení[[#This Row],[úrok]]+Splácení[[#This Row],[jistina]]+Splácení[[#This Row],[daň
z nemovitosti]])</f>
        <v>14449.331280812277</v>
      </c>
      <c r="I319" s="29">
        <f ca="1">IF(Splácení[[#This Row],[datum
platby]]="",0,Splácení[[#This Row],[počáteční
zůstatek]]-Splácení[[#This Row],[jistina]])</f>
        <v>430811.57219830476</v>
      </c>
      <c r="J319" s="14">
        <f ca="1">IF(Splácení[[#This Row],[konečný
zůstatek]]&gt;0,PosledníŘádek-ROW(),0)</f>
        <v>44</v>
      </c>
    </row>
    <row r="320" spans="2:10" ht="15" customHeight="1" x14ac:dyDescent="0.3">
      <c r="B320" s="12">
        <f>ROWS($B$4:B320)</f>
        <v>317</v>
      </c>
      <c r="C320" s="13">
        <f ca="1">IF(ZadanéHodnoty,IF(Splácení[[#This Row],[Č.]]&lt;=DobaTrváníPůjčky,IF(ROW()-ROW(Splácení[[#Headers],[datum
platby]])=1,ZahájeníPůjčky,IF(I319&gt;0,EDATE(C319,1),"")),""),"")</f>
        <v>53236</v>
      </c>
      <c r="D320" s="29">
        <f ca="1">IF(ROW()-ROW(Splácení[[#Headers],[počáteční
zůstatek]])=1,VýšePůjčky,IF(Splácení[[#This Row],[datum
platby]]="",0,INDEX(Splácení[], ROW()-4,8)))</f>
        <v>430811.57219830476</v>
      </c>
      <c r="E320" s="29">
        <f ca="1">IF(ZadanéHodnoty,IF(ROW()-ROW(Splácení[[#Headers],[úrok]])=1,-IPMT(ÚrokováSazba/12,1,DobaTrváníPůjčky-ROWS($C$4:C320)+1,Splácení[[#This Row],[počáteční
zůstatek]]),IFERROR(-IPMT(ÚrokováSazba/12,1,Splácení[[#This Row],[počet 
zbývajících]],D321),0)),0)</f>
        <v>1757.7924498148125</v>
      </c>
      <c r="F320" s="29">
        <f ca="1">IFERROR(IF(AND(ZadanéHodnoty,Splácení[[#This Row],[datum
platby]]&lt;&gt;""),-PPMT(ÚrokováSazba/12,1,DobaTrváníPůjčky-ROWS($C$4:C320)+1,Splácení[[#This Row],[počáteční
zůstatek]]),""),0)</f>
        <v>8941.3842427498384</v>
      </c>
      <c r="G320" s="29">
        <f ca="1">IF(Splácení[[#This Row],[datum
platby]]="",0,ČástkaDaněZNemovitosti)</f>
        <v>3750</v>
      </c>
      <c r="H320" s="29">
        <f ca="1">IF(Splácení[[#This Row],[datum
platby]]="",0,Splácení[[#This Row],[úrok]]+Splácení[[#This Row],[jistina]]+Splácení[[#This Row],[daň
z nemovitosti]])</f>
        <v>14449.176692564652</v>
      </c>
      <c r="I320" s="29">
        <f ca="1">IF(Splácení[[#This Row],[datum
platby]]="",0,Splácení[[#This Row],[počáteční
zůstatek]]-Splácení[[#This Row],[jistina]])</f>
        <v>421870.18795555492</v>
      </c>
      <c r="J320" s="14">
        <f ca="1">IF(Splácení[[#This Row],[konečný
zůstatek]]&gt;0,PosledníŘádek-ROW(),0)</f>
        <v>43</v>
      </c>
    </row>
    <row r="321" spans="2:10" ht="15" customHeight="1" x14ac:dyDescent="0.3">
      <c r="B321" s="12">
        <f>ROWS($B$4:B321)</f>
        <v>318</v>
      </c>
      <c r="C321" s="13">
        <f ca="1">IF(ZadanéHodnoty,IF(Splácení[[#This Row],[Č.]]&lt;=DobaTrváníPůjčky,IF(ROW()-ROW(Splácení[[#Headers],[datum
platby]])=1,ZahájeníPůjčky,IF(I320&gt;0,EDATE(C320,1),"")),""),"")</f>
        <v>53267</v>
      </c>
      <c r="D321" s="29">
        <f ca="1">IF(ROW()-ROW(Splácení[[#Headers],[počáteční
zůstatek]])=1,VýšePůjčky,IF(Splácení[[#This Row],[datum
platby]]="",0,INDEX(Splácení[], ROW()-4,8)))</f>
        <v>421870.18795555492</v>
      </c>
      <c r="E321" s="29">
        <f ca="1">IF(ZadanéHodnoty,IF(ROW()-ROW(Splácení[[#Headers],[úrok]])=1,-IPMT(ÚrokováSazba/12,1,DobaTrváníPůjčky-ROWS($C$4:C321)+1,Splácení[[#This Row],[počáteční
zůstatek]]),IFERROR(-IPMT(ÚrokováSazba/12,1,Splácení[[#This Row],[počet 
zbývajících]],D322),0)),0)</f>
        <v>1720.381449771362</v>
      </c>
      <c r="F321" s="29">
        <f ca="1">IFERROR(IF(AND(ZadanéHodnoty,Splácení[[#This Row],[datum
platby]]&lt;&gt;""),-PPMT(ÚrokováSazba/12,1,DobaTrváníPůjčky-ROWS($C$4:C321)+1,Splácení[[#This Row],[počáteční
zůstatek]]),""),0)</f>
        <v>8978.6400104279637</v>
      </c>
      <c r="G321" s="29">
        <f ca="1">IF(Splácení[[#This Row],[datum
platby]]="",0,ČástkaDaněZNemovitosti)</f>
        <v>3750</v>
      </c>
      <c r="H321" s="29">
        <f ca="1">IF(Splácení[[#This Row],[datum
platby]]="",0,Splácení[[#This Row],[úrok]]+Splácení[[#This Row],[jistina]]+Splácení[[#This Row],[daň
z nemovitosti]])</f>
        <v>14449.021460199325</v>
      </c>
      <c r="I321" s="29">
        <f ca="1">IF(Splácení[[#This Row],[datum
platby]]="",0,Splácení[[#This Row],[počáteční
zůstatek]]-Splácení[[#This Row],[jistina]])</f>
        <v>412891.54794512695</v>
      </c>
      <c r="J321" s="14">
        <f ca="1">IF(Splácení[[#This Row],[konečný
zůstatek]]&gt;0,PosledníŘádek-ROW(),0)</f>
        <v>42</v>
      </c>
    </row>
    <row r="322" spans="2:10" ht="15" customHeight="1" x14ac:dyDescent="0.3">
      <c r="B322" s="12">
        <f>ROWS($B$4:B322)</f>
        <v>319</v>
      </c>
      <c r="C322" s="13">
        <f ca="1">IF(ZadanéHodnoty,IF(Splácení[[#This Row],[Č.]]&lt;=DobaTrváníPůjčky,IF(ROW()-ROW(Splácení[[#Headers],[datum
platby]])=1,ZahájeníPůjčky,IF(I321&gt;0,EDATE(C321,1),"")),""),"")</f>
        <v>53297</v>
      </c>
      <c r="D322" s="29">
        <f ca="1">IF(ROW()-ROW(Splácení[[#Headers],[počáteční
zůstatek]])=1,VýšePůjčky,IF(Splácení[[#This Row],[datum
platby]]="",0,INDEX(Splácení[], ROW()-4,8)))</f>
        <v>412891.54794512695</v>
      </c>
      <c r="E322" s="29">
        <f ca="1">IF(ZadanéHodnoty,IF(ROW()-ROW(Splácení[[#Headers],[úrok]])=1,-IPMT(ÚrokováSazba/12,1,DobaTrváníPůjčky-ROWS($C$4:C322)+1,Splácení[[#This Row],[počáteční
zůstatek]]),IFERROR(-IPMT(ÚrokováSazba/12,1,Splácení[[#This Row],[počet 
zbývajících]],D323),0)),0)</f>
        <v>1682.8145705610648</v>
      </c>
      <c r="F322" s="29">
        <f ca="1">IFERROR(IF(AND(ZadanéHodnoty,Splácení[[#This Row],[datum
platby]]&lt;&gt;""),-PPMT(ÚrokováSazba/12,1,DobaTrváníPůjčky-ROWS($C$4:C322)+1,Splácení[[#This Row],[počáteční
zůstatek]]),""),0)</f>
        <v>9016.0510104714122</v>
      </c>
      <c r="G322" s="29">
        <f ca="1">IF(Splácení[[#This Row],[datum
platby]]="",0,ČástkaDaněZNemovitosti)</f>
        <v>3750</v>
      </c>
      <c r="H322" s="29">
        <f ca="1">IF(Splácení[[#This Row],[datum
platby]]="",0,Splácení[[#This Row],[úrok]]+Splácení[[#This Row],[jistina]]+Splácení[[#This Row],[daň
z nemovitosti]])</f>
        <v>14448.865581032476</v>
      </c>
      <c r="I322" s="29">
        <f ca="1">IF(Splácení[[#This Row],[datum
platby]]="",0,Splácení[[#This Row],[počáteční
zůstatek]]-Splácení[[#This Row],[jistina]])</f>
        <v>403875.49693465553</v>
      </c>
      <c r="J322" s="14">
        <f ca="1">IF(Splácení[[#This Row],[konečný
zůstatek]]&gt;0,PosledníŘádek-ROW(),0)</f>
        <v>41</v>
      </c>
    </row>
    <row r="323" spans="2:10" ht="15" customHeight="1" x14ac:dyDescent="0.3">
      <c r="B323" s="12">
        <f>ROWS($B$4:B323)</f>
        <v>320</v>
      </c>
      <c r="C323" s="13">
        <f ca="1">IF(ZadanéHodnoty,IF(Splácení[[#This Row],[Č.]]&lt;=DobaTrváníPůjčky,IF(ROW()-ROW(Splácení[[#Headers],[datum
platby]])=1,ZahájeníPůjčky,IF(I322&gt;0,EDATE(C322,1),"")),""),"")</f>
        <v>53328</v>
      </c>
      <c r="D323" s="29">
        <f ca="1">IF(ROW()-ROW(Splácení[[#Headers],[počáteční
zůstatek]])=1,VýšePůjčky,IF(Splácení[[#This Row],[datum
platby]]="",0,INDEX(Splácení[], ROW()-4,8)))</f>
        <v>403875.49693465553</v>
      </c>
      <c r="E323" s="29">
        <f ca="1">IF(ZadanéHodnoty,IF(ROW()-ROW(Splácení[[#Headers],[úrok]])=1,-IPMT(ÚrokováSazba/12,1,DobaTrváníPůjčky-ROWS($C$4:C323)+1,Splácení[[#This Row],[počáteční
zůstatek]]),IFERROR(-IPMT(ÚrokováSazba/12,1,Splácení[[#This Row],[počet 
zbývajících]],D324),0)),0)</f>
        <v>1645.0911626873908</v>
      </c>
      <c r="F323" s="29">
        <f ca="1">IFERROR(IF(AND(ZadanéHodnoty,Splácení[[#This Row],[datum
platby]]&lt;&gt;""),-PPMT(ÚrokováSazba/12,1,DobaTrváníPůjčky-ROWS($C$4:C323)+1,Splácení[[#This Row],[počáteční
zůstatek]]),""),0)</f>
        <v>9053.6178896817091</v>
      </c>
      <c r="G323" s="29">
        <f ca="1">IF(Splácení[[#This Row],[datum
platby]]="",0,ČástkaDaněZNemovitosti)</f>
        <v>3750</v>
      </c>
      <c r="H323" s="29">
        <f ca="1">IF(Splácení[[#This Row],[datum
platby]]="",0,Splácení[[#This Row],[úrok]]+Splácení[[#This Row],[jistina]]+Splácení[[#This Row],[daň
z nemovitosti]])</f>
        <v>14448.7090523691</v>
      </c>
      <c r="I323" s="29">
        <f ca="1">IF(Splácení[[#This Row],[datum
platby]]="",0,Splácení[[#This Row],[počáteční
zůstatek]]-Splácení[[#This Row],[jistina]])</f>
        <v>394821.87904497382</v>
      </c>
      <c r="J323" s="14">
        <f ca="1">IF(Splácení[[#This Row],[konečný
zůstatek]]&gt;0,PosledníŘádek-ROW(),0)</f>
        <v>40</v>
      </c>
    </row>
    <row r="324" spans="2:10" ht="15" customHeight="1" x14ac:dyDescent="0.3">
      <c r="B324" s="12">
        <f>ROWS($B$4:B324)</f>
        <v>321</v>
      </c>
      <c r="C324" s="13">
        <f ca="1">IF(ZadanéHodnoty,IF(Splácení[[#This Row],[Č.]]&lt;=DobaTrváníPůjčky,IF(ROW()-ROW(Splácení[[#Headers],[datum
platby]])=1,ZahájeníPůjčky,IF(I323&gt;0,EDATE(C323,1),"")),""),"")</f>
        <v>53359</v>
      </c>
      <c r="D324" s="29">
        <f ca="1">IF(ROW()-ROW(Splácení[[#Headers],[počáteční
zůstatek]])=1,VýšePůjčky,IF(Splácení[[#This Row],[datum
platby]]="",0,INDEX(Splácení[], ROW()-4,8)))</f>
        <v>394821.87904497382</v>
      </c>
      <c r="E324" s="29">
        <f ca="1">IF(ZadanéHodnoty,IF(ROW()-ROW(Splácení[[#Headers],[úrok]])=1,-IPMT(ÚrokováSazba/12,1,DobaTrváníPůjčky-ROWS($C$4:C324)+1,Splácení[[#This Row],[počáteční
zůstatek]]),IFERROR(-IPMT(ÚrokováSazba/12,1,Splácení[[#This Row],[počet 
zbývajících]],D325),0)),0)</f>
        <v>1607.2105739475767</v>
      </c>
      <c r="F324" s="29">
        <f ca="1">IFERROR(IF(AND(ZadanéHodnoty,Splácení[[#This Row],[datum
platby]]&lt;&gt;""),-PPMT(ÚrokováSazba/12,1,DobaTrváníPůjčky-ROWS($C$4:C324)+1,Splácení[[#This Row],[počáteční
zůstatek]]),""),0)</f>
        <v>9091.3412975553856</v>
      </c>
      <c r="G324" s="29">
        <f ca="1">IF(Splácení[[#This Row],[datum
platby]]="",0,ČástkaDaněZNemovitosti)</f>
        <v>3750</v>
      </c>
      <c r="H324" s="29">
        <f ca="1">IF(Splácení[[#This Row],[datum
platby]]="",0,Splácení[[#This Row],[úrok]]+Splácení[[#This Row],[jistina]]+Splácení[[#This Row],[daň
z nemovitosti]])</f>
        <v>14448.551871502963</v>
      </c>
      <c r="I324" s="29">
        <f ca="1">IF(Splácení[[#This Row],[datum
platby]]="",0,Splácení[[#This Row],[počáteční
zůstatek]]-Splácení[[#This Row],[jistina]])</f>
        <v>385730.53774741845</v>
      </c>
      <c r="J324" s="14">
        <f ca="1">IF(Splácení[[#This Row],[konečný
zůstatek]]&gt;0,PosledníŘádek-ROW(),0)</f>
        <v>39</v>
      </c>
    </row>
    <row r="325" spans="2:10" ht="15" customHeight="1" x14ac:dyDescent="0.3">
      <c r="B325" s="12">
        <f>ROWS($B$4:B325)</f>
        <v>322</v>
      </c>
      <c r="C325" s="13">
        <f ca="1">IF(ZadanéHodnoty,IF(Splácení[[#This Row],[Č.]]&lt;=DobaTrváníPůjčky,IF(ROW()-ROW(Splácení[[#Headers],[datum
platby]])=1,ZahájeníPůjčky,IF(I324&gt;0,EDATE(C324,1),"")),""),"")</f>
        <v>53387</v>
      </c>
      <c r="D325" s="29">
        <f ca="1">IF(ROW()-ROW(Splácení[[#Headers],[počáteční
zůstatek]])=1,VýšePůjčky,IF(Splácení[[#This Row],[datum
platby]]="",0,INDEX(Splácení[], ROW()-4,8)))</f>
        <v>385730.53774741845</v>
      </c>
      <c r="E325" s="29">
        <f ca="1">IF(ZadanéHodnoty,IF(ROW()-ROW(Splácení[[#Headers],[úrok]])=1,-IPMT(ÚrokováSazba/12,1,DobaTrváníPůjčky-ROWS($C$4:C325)+1,Splácení[[#This Row],[počáteční
zůstatek]]),IFERROR(-IPMT(ÚrokováSazba/12,1,Splácení[[#This Row],[počet 
zbývajících]],D326),0)),0)</f>
        <v>1569.1721494213468</v>
      </c>
      <c r="F325" s="29">
        <f ca="1">IFERROR(IF(AND(ZadanéHodnoty,Splácení[[#This Row],[datum
platby]]&lt;&gt;""),-PPMT(ÚrokováSazba/12,1,DobaTrváníPůjčky-ROWS($C$4:C325)+1,Splácení[[#This Row],[počáteční
zůstatek]]),""),0)</f>
        <v>9129.2218862951959</v>
      </c>
      <c r="G325" s="29">
        <f ca="1">IF(Splácení[[#This Row],[datum
platby]]="",0,ČástkaDaněZNemovitosti)</f>
        <v>3750</v>
      </c>
      <c r="H325" s="29">
        <f ca="1">IF(Splácení[[#This Row],[datum
platby]]="",0,Splácení[[#This Row],[úrok]]+Splácení[[#This Row],[jistina]]+Splácení[[#This Row],[daň
z nemovitosti]])</f>
        <v>14448.394035716543</v>
      </c>
      <c r="I325" s="29">
        <f ca="1">IF(Splácení[[#This Row],[datum
platby]]="",0,Splácení[[#This Row],[počáteční
zůstatek]]-Splácení[[#This Row],[jistina]])</f>
        <v>376601.31586112326</v>
      </c>
      <c r="J325" s="14">
        <f ca="1">IF(Splácení[[#This Row],[konečný
zůstatek]]&gt;0,PosledníŘádek-ROW(),0)</f>
        <v>38</v>
      </c>
    </row>
    <row r="326" spans="2:10" ht="15" customHeight="1" x14ac:dyDescent="0.3">
      <c r="B326" s="12">
        <f>ROWS($B$4:B326)</f>
        <v>323</v>
      </c>
      <c r="C326" s="13">
        <f ca="1">IF(ZadanéHodnoty,IF(Splácení[[#This Row],[Č.]]&lt;=DobaTrváníPůjčky,IF(ROW()-ROW(Splácení[[#Headers],[datum
platby]])=1,ZahájeníPůjčky,IF(I325&gt;0,EDATE(C325,1),"")),""),"")</f>
        <v>53418</v>
      </c>
      <c r="D326" s="29">
        <f ca="1">IF(ROW()-ROW(Splácení[[#Headers],[počáteční
zůstatek]])=1,VýšePůjčky,IF(Splácení[[#This Row],[datum
platby]]="",0,INDEX(Splácení[], ROW()-4,8)))</f>
        <v>376601.31586112326</v>
      </c>
      <c r="E326" s="29">
        <f ca="1">IF(ZadanéHodnoty,IF(ROW()-ROW(Splácení[[#Headers],[úrok]])=1,-IPMT(ÚrokováSazba/12,1,DobaTrváníPůjčky-ROWS($C$4:C326)+1,Splácení[[#This Row],[počáteční
zůstatek]]),IFERROR(-IPMT(ÚrokováSazba/12,1,Splácení[[#This Row],[počet 
zbývajících]],D327),0)),0)</f>
        <v>1530.975231459591</v>
      </c>
      <c r="F326" s="29">
        <f ca="1">IFERROR(IF(AND(ZadanéHodnoty,Splácení[[#This Row],[datum
platby]]&lt;&gt;""),-PPMT(ÚrokováSazba/12,1,DobaTrváníPůjčky-ROWS($C$4:C326)+1,Splácení[[#This Row],[počáteční
zůstatek]]),""),0)</f>
        <v>9167.260310821428</v>
      </c>
      <c r="G326" s="29">
        <f ca="1">IF(Splácení[[#This Row],[datum
platby]]="",0,ČástkaDaněZNemovitosti)</f>
        <v>3750</v>
      </c>
      <c r="H326" s="29">
        <f ca="1">IF(Splácení[[#This Row],[datum
platby]]="",0,Splácení[[#This Row],[úrok]]+Splácení[[#This Row],[jistina]]+Splácení[[#This Row],[daň
z nemovitosti]])</f>
        <v>14448.23554228102</v>
      </c>
      <c r="I326" s="29">
        <f ca="1">IF(Splácení[[#This Row],[datum
platby]]="",0,Splácení[[#This Row],[počáteční
zůstatek]]-Splácení[[#This Row],[jistina]])</f>
        <v>367434.05555030185</v>
      </c>
      <c r="J326" s="14">
        <f ca="1">IF(Splácení[[#This Row],[konečný
zůstatek]]&gt;0,PosledníŘádek-ROW(),0)</f>
        <v>37</v>
      </c>
    </row>
    <row r="327" spans="2:10" ht="15" customHeight="1" x14ac:dyDescent="0.3">
      <c r="B327" s="12">
        <f>ROWS($B$4:B327)</f>
        <v>324</v>
      </c>
      <c r="C327" s="13">
        <f ca="1">IF(ZadanéHodnoty,IF(Splácení[[#This Row],[Č.]]&lt;=DobaTrváníPůjčky,IF(ROW()-ROW(Splácení[[#Headers],[datum
platby]])=1,ZahájeníPůjčky,IF(I326&gt;0,EDATE(C326,1),"")),""),"")</f>
        <v>53448</v>
      </c>
      <c r="D327" s="29">
        <f ca="1">IF(ROW()-ROW(Splácení[[#Headers],[počáteční
zůstatek]])=1,VýšePůjčky,IF(Splácení[[#This Row],[datum
platby]]="",0,INDEX(Splácení[], ROW()-4,8)))</f>
        <v>367434.05555030185</v>
      </c>
      <c r="E327" s="29">
        <f ca="1">IF(ZadanéHodnoty,IF(ROW()-ROW(Splácení[[#Headers],[úrok]])=1,-IPMT(ÚrokováSazba/12,1,DobaTrváníPůjčky-ROWS($C$4:C327)+1,Splácení[[#This Row],[počáteční
zůstatek]]),IFERROR(-IPMT(ÚrokováSazba/12,1,Splácení[[#This Row],[počet 
zbývajících]],D328),0)),0)</f>
        <v>1492.6191596729946</v>
      </c>
      <c r="F327" s="29">
        <f ca="1">IFERROR(IF(AND(ZadanéHodnoty,Splácení[[#This Row],[datum
platby]]&lt;&gt;""),-PPMT(ÚrokováSazba/12,1,DobaTrváníPůjčky-ROWS($C$4:C327)+1,Splácení[[#This Row],[počáteční
zůstatek]]),""),0)</f>
        <v>9205.4572287831834</v>
      </c>
      <c r="G327" s="29">
        <f ca="1">IF(Splácení[[#This Row],[datum
platby]]="",0,ČástkaDaněZNemovitosti)</f>
        <v>3750</v>
      </c>
      <c r="H327" s="29">
        <f ca="1">IF(Splácení[[#This Row],[datum
platby]]="",0,Splácení[[#This Row],[úrok]]+Splácení[[#This Row],[jistina]]+Splácení[[#This Row],[daň
z nemovitosti]])</f>
        <v>14448.076388456178</v>
      </c>
      <c r="I327" s="29">
        <f ca="1">IF(Splácení[[#This Row],[datum
platby]]="",0,Splácení[[#This Row],[počáteční
zůstatek]]-Splácení[[#This Row],[jistina]])</f>
        <v>358228.59832151869</v>
      </c>
      <c r="J327" s="14">
        <f ca="1">IF(Splácení[[#This Row],[konečný
zůstatek]]&gt;0,PosledníŘádek-ROW(),0)</f>
        <v>36</v>
      </c>
    </row>
    <row r="328" spans="2:10" ht="15" customHeight="1" x14ac:dyDescent="0.3">
      <c r="B328" s="12">
        <f>ROWS($B$4:B328)</f>
        <v>325</v>
      </c>
      <c r="C328" s="13">
        <f ca="1">IF(ZadanéHodnoty,IF(Splácení[[#This Row],[Č.]]&lt;=DobaTrváníPůjčky,IF(ROW()-ROW(Splácení[[#Headers],[datum
platby]])=1,ZahájeníPůjčky,IF(I327&gt;0,EDATE(C327,1),"")),""),"")</f>
        <v>53479</v>
      </c>
      <c r="D328" s="29">
        <f ca="1">IF(ROW()-ROW(Splácení[[#Headers],[počáteční
zůstatek]])=1,VýšePůjčky,IF(Splácení[[#This Row],[datum
platby]]="",0,INDEX(Splácení[], ROW()-4,8)))</f>
        <v>358228.59832151869</v>
      </c>
      <c r="E328" s="29">
        <f ca="1">IF(ZadanéHodnoty,IF(ROW()-ROW(Splácení[[#Headers],[úrok]])=1,-IPMT(ÚrokováSazba/12,1,DobaTrváníPůjčky-ROWS($C$4:C328)+1,Splácení[[#This Row],[počáteční
zůstatek]]),IFERROR(-IPMT(ÚrokováSazba/12,1,Splácení[[#This Row],[počet 
zbývajících]],D329),0)),0)</f>
        <v>1454.1032709206204</v>
      </c>
      <c r="F328" s="29">
        <f ca="1">IFERROR(IF(AND(ZadanéHodnoty,Splácení[[#This Row],[datum
platby]]&lt;&gt;""),-PPMT(ÚrokováSazba/12,1,DobaTrváníPůjčky-ROWS($C$4:C328)+1,Splácení[[#This Row],[počáteční
zůstatek]]),""),0)</f>
        <v>9243.8133005697819</v>
      </c>
      <c r="G328" s="29">
        <f ca="1">IF(Splácení[[#This Row],[datum
platby]]="",0,ČástkaDaněZNemovitosti)</f>
        <v>3750</v>
      </c>
      <c r="H328" s="29">
        <f ca="1">IF(Splácení[[#This Row],[datum
platby]]="",0,Splácení[[#This Row],[úrok]]+Splácení[[#This Row],[jistina]]+Splácení[[#This Row],[daň
z nemovitosti]])</f>
        <v>14447.916571490403</v>
      </c>
      <c r="I328" s="29">
        <f ca="1">IF(Splácení[[#This Row],[datum
platby]]="",0,Splácení[[#This Row],[počáteční
zůstatek]]-Splácení[[#This Row],[jistina]])</f>
        <v>348984.78502094891</v>
      </c>
      <c r="J328" s="14">
        <f ca="1">IF(Splácení[[#This Row],[konečný
zůstatek]]&gt;0,PosledníŘádek-ROW(),0)</f>
        <v>35</v>
      </c>
    </row>
    <row r="329" spans="2:10" ht="15" customHeight="1" x14ac:dyDescent="0.3">
      <c r="B329" s="12">
        <f>ROWS($B$4:B329)</f>
        <v>326</v>
      </c>
      <c r="C329" s="13">
        <f ca="1">IF(ZadanéHodnoty,IF(Splácení[[#This Row],[Č.]]&lt;=DobaTrváníPůjčky,IF(ROW()-ROW(Splácení[[#Headers],[datum
platby]])=1,ZahájeníPůjčky,IF(I328&gt;0,EDATE(C328,1),"")),""),"")</f>
        <v>53509</v>
      </c>
      <c r="D329" s="29">
        <f ca="1">IF(ROW()-ROW(Splácení[[#Headers],[počáteční
zůstatek]])=1,VýšePůjčky,IF(Splácení[[#This Row],[datum
platby]]="",0,INDEX(Splácení[], ROW()-4,8)))</f>
        <v>348984.78502094891</v>
      </c>
      <c r="E329" s="29">
        <f ca="1">IF(ZadanéHodnoty,IF(ROW()-ROW(Splácení[[#Headers],[úrok]])=1,-IPMT(ÚrokováSazba/12,1,DobaTrváníPůjčky-ROWS($C$4:C329)+1,Splácení[[#This Row],[počáteční
zůstatek]]),IFERROR(-IPMT(ÚrokováSazba/12,1,Splácení[[#This Row],[počet 
zbývajících]],D330),0)),0)</f>
        <v>1415.4268992984448</v>
      </c>
      <c r="F329" s="29">
        <f ca="1">IFERROR(IF(AND(ZadanéHodnoty,Splácení[[#This Row],[datum
platby]]&lt;&gt;""),-PPMT(ÚrokováSazba/12,1,DobaTrváníPůjčky-ROWS($C$4:C329)+1,Splácení[[#This Row],[počáteční
zůstatek]]),""),0)</f>
        <v>9282.3291893221558</v>
      </c>
      <c r="G329" s="29">
        <f ca="1">IF(Splácení[[#This Row],[datum
platby]]="",0,ČástkaDaněZNemovitosti)</f>
        <v>3750</v>
      </c>
      <c r="H329" s="29">
        <f ca="1">IF(Splácení[[#This Row],[datum
platby]]="",0,Splácení[[#This Row],[úrok]]+Splácení[[#This Row],[jistina]]+Splácení[[#This Row],[daň
z nemovitosti]])</f>
        <v>14447.756088620601</v>
      </c>
      <c r="I329" s="29">
        <f ca="1">IF(Splácení[[#This Row],[datum
platby]]="",0,Splácení[[#This Row],[počáteční
zůstatek]]-Splácení[[#This Row],[jistina]])</f>
        <v>339702.45583162678</v>
      </c>
      <c r="J329" s="14">
        <f ca="1">IF(Splácení[[#This Row],[konečný
zůstatek]]&gt;0,PosledníŘádek-ROW(),0)</f>
        <v>34</v>
      </c>
    </row>
    <row r="330" spans="2:10" ht="15" customHeight="1" x14ac:dyDescent="0.3">
      <c r="B330" s="12">
        <f>ROWS($B$4:B330)</f>
        <v>327</v>
      </c>
      <c r="C330" s="13">
        <f ca="1">IF(ZadanéHodnoty,IF(Splácení[[#This Row],[Č.]]&lt;=DobaTrváníPůjčky,IF(ROW()-ROW(Splácení[[#Headers],[datum
platby]])=1,ZahájeníPůjčky,IF(I329&gt;0,EDATE(C329,1),"")),""),"")</f>
        <v>53540</v>
      </c>
      <c r="D330" s="29">
        <f ca="1">IF(ROW()-ROW(Splácení[[#Headers],[počáteční
zůstatek]])=1,VýšePůjčky,IF(Splácení[[#This Row],[datum
platby]]="",0,INDEX(Splácení[], ROW()-4,8)))</f>
        <v>339702.45583162678</v>
      </c>
      <c r="E330" s="29">
        <f ca="1">IF(ZadanéHodnoty,IF(ROW()-ROW(Splácení[[#Headers],[úrok]])=1,-IPMT(ÚrokováSazba/12,1,DobaTrváníPůjčky-ROWS($C$4:C330)+1,Splácení[[#This Row],[počáteční
zůstatek]]),IFERROR(-IPMT(ÚrokováSazba/12,1,Splácení[[#This Row],[počet 
zbývajících]],D331),0)),0)</f>
        <v>1376.5893761278435</v>
      </c>
      <c r="F330" s="29">
        <f ca="1">IFERROR(IF(AND(ZadanéHodnoty,Splácení[[#This Row],[datum
platby]]&lt;&gt;""),-PPMT(ÚrokováSazba/12,1,DobaTrváníPůjčky-ROWS($C$4:C330)+1,Splácení[[#This Row],[počáteční
zůstatek]]),""),0)</f>
        <v>9321.0055609443298</v>
      </c>
      <c r="G330" s="29">
        <f ca="1">IF(Splácení[[#This Row],[datum
platby]]="",0,ČástkaDaněZNemovitosti)</f>
        <v>3750</v>
      </c>
      <c r="H330" s="29">
        <f ca="1">IF(Splácení[[#This Row],[datum
platby]]="",0,Splácení[[#This Row],[úrok]]+Splácení[[#This Row],[jistina]]+Splácení[[#This Row],[daň
z nemovitosti]])</f>
        <v>14447.594937072174</v>
      </c>
      <c r="I330" s="29">
        <f ca="1">IF(Splácení[[#This Row],[datum
platby]]="",0,Splácení[[#This Row],[počáteční
zůstatek]]-Splácení[[#This Row],[jistina]])</f>
        <v>330381.45027068246</v>
      </c>
      <c r="J330" s="14">
        <f ca="1">IF(Splácení[[#This Row],[konečný
zůstatek]]&gt;0,PosledníŘádek-ROW(),0)</f>
        <v>33</v>
      </c>
    </row>
    <row r="331" spans="2:10" ht="15" customHeight="1" x14ac:dyDescent="0.3">
      <c r="B331" s="12">
        <f>ROWS($B$4:B331)</f>
        <v>328</v>
      </c>
      <c r="C331" s="13">
        <f ca="1">IF(ZadanéHodnoty,IF(Splácení[[#This Row],[Č.]]&lt;=DobaTrváníPůjčky,IF(ROW()-ROW(Splácení[[#Headers],[datum
platby]])=1,ZahájeníPůjčky,IF(I330&gt;0,EDATE(C330,1),"")),""),"")</f>
        <v>53571</v>
      </c>
      <c r="D331" s="29">
        <f ca="1">IF(ROW()-ROW(Splácení[[#Headers],[počáteční
zůstatek]])=1,VýšePůjčky,IF(Splácení[[#This Row],[datum
platby]]="",0,INDEX(Splácení[], ROW()-4,8)))</f>
        <v>330381.45027068246</v>
      </c>
      <c r="E331" s="29">
        <f ca="1">IF(ZadanéHodnoty,IF(ROW()-ROW(Splácení[[#Headers],[úrok]])=1,-IPMT(ÚrokováSazba/12,1,DobaTrváníPůjčky-ROWS($C$4:C331)+1,Splácení[[#This Row],[počáteční
zůstatek]]),IFERROR(-IPMT(ÚrokováSazba/12,1,Splácení[[#This Row],[počet 
zbývajících]],D332),0)),0)</f>
        <v>1337.5900299440314</v>
      </c>
      <c r="F331" s="29">
        <f ca="1">IFERROR(IF(AND(ZadanéHodnoty,Splácení[[#This Row],[datum
platby]]&lt;&gt;""),-PPMT(ÚrokováSazba/12,1,DobaTrváníPůjčky-ROWS($C$4:C331)+1,Splácení[[#This Row],[počáteční
zůstatek]]),""),0)</f>
        <v>9359.8430841149348</v>
      </c>
      <c r="G331" s="29">
        <f ca="1">IF(Splácení[[#This Row],[datum
platby]]="",0,ČástkaDaněZNemovitosti)</f>
        <v>3750</v>
      </c>
      <c r="H331" s="29">
        <f ca="1">IF(Splácení[[#This Row],[datum
platby]]="",0,Splácení[[#This Row],[úrok]]+Splácení[[#This Row],[jistina]]+Splácení[[#This Row],[daň
z nemovitosti]])</f>
        <v>14447.433114058966</v>
      </c>
      <c r="I331" s="29">
        <f ca="1">IF(Splácení[[#This Row],[datum
platby]]="",0,Splácení[[#This Row],[počáteční
zůstatek]]-Splácení[[#This Row],[jistina]])</f>
        <v>321021.6071865675</v>
      </c>
      <c r="J331" s="14">
        <f ca="1">IF(Splácení[[#This Row],[konečný
zůstatek]]&gt;0,PosledníŘádek-ROW(),0)</f>
        <v>32</v>
      </c>
    </row>
    <row r="332" spans="2:10" ht="15" customHeight="1" x14ac:dyDescent="0.3">
      <c r="B332" s="12">
        <f>ROWS($B$4:B332)</f>
        <v>329</v>
      </c>
      <c r="C332" s="13">
        <f ca="1">IF(ZadanéHodnoty,IF(Splácení[[#This Row],[Č.]]&lt;=DobaTrváníPůjčky,IF(ROW()-ROW(Splácení[[#Headers],[datum
platby]])=1,ZahájeníPůjčky,IF(I331&gt;0,EDATE(C331,1),"")),""),"")</f>
        <v>53601</v>
      </c>
      <c r="D332" s="29">
        <f ca="1">IF(ROW()-ROW(Splácení[[#Headers],[počáteční
zůstatek]])=1,VýšePůjčky,IF(Splácení[[#This Row],[datum
platby]]="",0,INDEX(Splácení[], ROW()-4,8)))</f>
        <v>321021.6071865675</v>
      </c>
      <c r="E332" s="29">
        <f ca="1">IF(ZadanéHodnoty,IF(ROW()-ROW(Splácení[[#Headers],[úrok]])=1,-IPMT(ÚrokováSazba/12,1,DobaTrváníPůjčky-ROWS($C$4:C332)+1,Splácení[[#This Row],[počáteční
zůstatek]]),IFERROR(-IPMT(ÚrokováSazba/12,1,Splácení[[#This Row],[počet 
zbývajících]],D333),0)),0)</f>
        <v>1298.4281864844531</v>
      </c>
      <c r="F332" s="29">
        <f ca="1">IFERROR(IF(AND(ZadanéHodnoty,Splácení[[#This Row],[datum
platby]]&lt;&gt;""),-PPMT(ÚrokováSazba/12,1,DobaTrváníPůjčky-ROWS($C$4:C332)+1,Splácení[[#This Row],[počáteční
zůstatek]]),""),0)</f>
        <v>9398.842430298746</v>
      </c>
      <c r="G332" s="29">
        <f ca="1">IF(Splácení[[#This Row],[datum
platby]]="",0,ČástkaDaněZNemovitosti)</f>
        <v>3750</v>
      </c>
      <c r="H332" s="29">
        <f ca="1">IF(Splácení[[#This Row],[datum
platby]]="",0,Splácení[[#This Row],[úrok]]+Splácení[[#This Row],[jistina]]+Splácení[[#This Row],[daň
z nemovitosti]])</f>
        <v>14447.270616783198</v>
      </c>
      <c r="I332" s="29">
        <f ca="1">IF(Splácení[[#This Row],[datum
platby]]="",0,Splácení[[#This Row],[počáteční
zůstatek]]-Splácení[[#This Row],[jistina]])</f>
        <v>311622.76475626876</v>
      </c>
      <c r="J332" s="14">
        <f ca="1">IF(Splácení[[#This Row],[konečný
zůstatek]]&gt;0,PosledníŘádek-ROW(),0)</f>
        <v>31</v>
      </c>
    </row>
    <row r="333" spans="2:10" ht="15" customHeight="1" x14ac:dyDescent="0.3">
      <c r="B333" s="12">
        <f>ROWS($B$4:B333)</f>
        <v>330</v>
      </c>
      <c r="C333" s="13">
        <f ca="1">IF(ZadanéHodnoty,IF(Splácení[[#This Row],[Č.]]&lt;=DobaTrváníPůjčky,IF(ROW()-ROW(Splácení[[#Headers],[datum
platby]])=1,ZahájeníPůjčky,IF(I332&gt;0,EDATE(C332,1),"")),""),"")</f>
        <v>53632</v>
      </c>
      <c r="D333" s="29">
        <f ca="1">IF(ROW()-ROW(Splácení[[#Headers],[počáteční
zůstatek]])=1,VýšePůjčky,IF(Splácení[[#This Row],[datum
platby]]="",0,INDEX(Splácení[], ROW()-4,8)))</f>
        <v>311622.76475626876</v>
      </c>
      <c r="E333" s="29">
        <f ca="1">IF(ZadanéHodnoty,IF(ROW()-ROW(Splácení[[#Headers],[úrok]])=1,-IPMT(ÚrokováSazba/12,1,DobaTrváníPůjčky-ROWS($C$4:C333)+1,Splácení[[#This Row],[počáteční
zůstatek]]),IFERROR(-IPMT(ÚrokováSazba/12,1,Splácení[[#This Row],[počet 
zbývajících]],D334),0)),0)</f>
        <v>1259.1031686771269</v>
      </c>
      <c r="F333" s="29">
        <f ca="1">IFERROR(IF(AND(ZadanéHodnoty,Splácení[[#This Row],[datum
platby]]&lt;&gt;""),-PPMT(ÚrokováSazba/12,1,DobaTrváníPůjčky-ROWS($C$4:C333)+1,Splácení[[#This Row],[počáteční
zůstatek]]),""),0)</f>
        <v>9438.0042737583208</v>
      </c>
      <c r="G333" s="29">
        <f ca="1">IF(Splácení[[#This Row],[datum
platby]]="",0,ČástkaDaněZNemovitosti)</f>
        <v>3750</v>
      </c>
      <c r="H333" s="29">
        <f ca="1">IF(Splácení[[#This Row],[datum
platby]]="",0,Splácení[[#This Row],[úrok]]+Splácení[[#This Row],[jistina]]+Splácení[[#This Row],[daň
z nemovitosti]])</f>
        <v>14447.107442435448</v>
      </c>
      <c r="I333" s="29">
        <f ca="1">IF(Splácení[[#This Row],[datum
platby]]="",0,Splácení[[#This Row],[počáteční
zůstatek]]-Splácení[[#This Row],[jistina]])</f>
        <v>302184.76048251044</v>
      </c>
      <c r="J333" s="14">
        <f ca="1">IF(Splácení[[#This Row],[konečný
zůstatek]]&gt;0,PosledníŘádek-ROW(),0)</f>
        <v>30</v>
      </c>
    </row>
    <row r="334" spans="2:10" ht="15" customHeight="1" x14ac:dyDescent="0.3">
      <c r="B334" s="12">
        <f>ROWS($B$4:B334)</f>
        <v>331</v>
      </c>
      <c r="C334" s="13">
        <f ca="1">IF(ZadanéHodnoty,IF(Splácení[[#This Row],[Č.]]&lt;=DobaTrváníPůjčky,IF(ROW()-ROW(Splácení[[#Headers],[datum
platby]])=1,ZahájeníPůjčky,IF(I333&gt;0,EDATE(C333,1),"")),""),"")</f>
        <v>53662</v>
      </c>
      <c r="D334" s="29">
        <f ca="1">IF(ROW()-ROW(Splácení[[#Headers],[počáteční
zůstatek]])=1,VýšePůjčky,IF(Splácení[[#This Row],[datum
platby]]="",0,INDEX(Splácení[], ROW()-4,8)))</f>
        <v>302184.76048251044</v>
      </c>
      <c r="E334" s="29">
        <f ca="1">IF(ZadanéHodnoty,IF(ROW()-ROW(Splácení[[#Headers],[úrok]])=1,-IPMT(ÚrokováSazba/12,1,DobaTrváníPůjčky-ROWS($C$4:C334)+1,Splácení[[#This Row],[počáteční
zůstatek]]),IFERROR(-IPMT(ÚrokováSazba/12,1,Splácení[[#This Row],[počet 
zbývajících]],D335),0)),0)</f>
        <v>1219.6142966289367</v>
      </c>
      <c r="F334" s="29">
        <f ca="1">IFERROR(IF(AND(ZadanéHodnoty,Splácení[[#This Row],[datum
platby]]&lt;&gt;""),-PPMT(ÚrokováSazba/12,1,DobaTrváníPůjčky-ROWS($C$4:C334)+1,Splácení[[#This Row],[počáteční
zůstatek]]),""),0)</f>
        <v>9477.3292915656475</v>
      </c>
      <c r="G334" s="29">
        <f ca="1">IF(Splácení[[#This Row],[datum
platby]]="",0,ČástkaDaněZNemovitosti)</f>
        <v>3750</v>
      </c>
      <c r="H334" s="29">
        <f ca="1">IF(Splácení[[#This Row],[datum
platby]]="",0,Splácení[[#This Row],[úrok]]+Splácení[[#This Row],[jistina]]+Splácení[[#This Row],[daň
z nemovitosti]])</f>
        <v>14446.943588194585</v>
      </c>
      <c r="I334" s="29">
        <f ca="1">IF(Splácení[[#This Row],[datum
platby]]="",0,Splácení[[#This Row],[počáteční
zůstatek]]-Splácení[[#This Row],[jistina]])</f>
        <v>292707.4311909448</v>
      </c>
      <c r="J334" s="14">
        <f ca="1">IF(Splácení[[#This Row],[konečný
zůstatek]]&gt;0,PosledníŘádek-ROW(),0)</f>
        <v>29</v>
      </c>
    </row>
    <row r="335" spans="2:10" ht="15" customHeight="1" x14ac:dyDescent="0.3">
      <c r="B335" s="12">
        <f>ROWS($B$4:B335)</f>
        <v>332</v>
      </c>
      <c r="C335" s="13">
        <f ca="1">IF(ZadanéHodnoty,IF(Splácení[[#This Row],[Č.]]&lt;=DobaTrváníPůjčky,IF(ROW()-ROW(Splácení[[#Headers],[datum
platby]])=1,ZahájeníPůjčky,IF(I334&gt;0,EDATE(C334,1),"")),""),"")</f>
        <v>53693</v>
      </c>
      <c r="D335" s="29">
        <f ca="1">IF(ROW()-ROW(Splácení[[#Headers],[počáteční
zůstatek]])=1,VýšePůjčky,IF(Splácení[[#This Row],[datum
platby]]="",0,INDEX(Splácení[], ROW()-4,8)))</f>
        <v>292707.4311909448</v>
      </c>
      <c r="E335" s="29">
        <f ca="1">IF(ZadanéHodnoty,IF(ROW()-ROW(Splácení[[#Headers],[úrok]])=1,-IPMT(ÚrokováSazba/12,1,DobaTrváníPůjčky-ROWS($C$4:C335)+1,Splácení[[#This Row],[počáteční
zůstatek]]),IFERROR(-IPMT(ÚrokováSazba/12,1,Splácení[[#This Row],[počet 
zbývajících]],D336),0)),0)</f>
        <v>1179.9608876138789</v>
      </c>
      <c r="F335" s="29">
        <f ca="1">IFERROR(IF(AND(ZadanéHodnoty,Splácení[[#This Row],[datum
platby]]&lt;&gt;""),-PPMT(ÚrokováSazba/12,1,DobaTrváníPůjčky-ROWS($C$4:C335)+1,Splácení[[#This Row],[počáteční
zůstatek]]),""),0)</f>
        <v>9516.8181636138397</v>
      </c>
      <c r="G335" s="29">
        <f ca="1">IF(Splácení[[#This Row],[datum
platby]]="",0,ČástkaDaněZNemovitosti)</f>
        <v>3750</v>
      </c>
      <c r="H335" s="29">
        <f ca="1">IF(Splácení[[#This Row],[datum
platby]]="",0,Splácení[[#This Row],[úrok]]+Splácení[[#This Row],[jistina]]+Splácení[[#This Row],[daň
z nemovitosti]])</f>
        <v>14446.779051227719</v>
      </c>
      <c r="I335" s="29">
        <f ca="1">IF(Splácení[[#This Row],[datum
platby]]="",0,Splácení[[#This Row],[počáteční
zůstatek]]-Splácení[[#This Row],[jistina]])</f>
        <v>283190.61302733095</v>
      </c>
      <c r="J335" s="14">
        <f ca="1">IF(Splácení[[#This Row],[konečný
zůstatek]]&gt;0,PosledníŘádek-ROW(),0)</f>
        <v>28</v>
      </c>
    </row>
    <row r="336" spans="2:10" ht="15" customHeight="1" x14ac:dyDescent="0.3">
      <c r="B336" s="12">
        <f>ROWS($B$4:B336)</f>
        <v>333</v>
      </c>
      <c r="C336" s="13">
        <f ca="1">IF(ZadanéHodnoty,IF(Splácení[[#This Row],[Č.]]&lt;=DobaTrváníPůjčky,IF(ROW()-ROW(Splácení[[#Headers],[datum
platby]])=1,ZahájeníPůjčky,IF(I335&gt;0,EDATE(C335,1),"")),""),"")</f>
        <v>53724</v>
      </c>
      <c r="D336" s="29">
        <f ca="1">IF(ROW()-ROW(Splácení[[#Headers],[počáteční
zůstatek]])=1,VýšePůjčky,IF(Splácení[[#This Row],[datum
platby]]="",0,INDEX(Splácení[], ROW()-4,8)))</f>
        <v>283190.61302733095</v>
      </c>
      <c r="E336" s="29">
        <f ca="1">IF(ZadanéHodnoty,IF(ROW()-ROW(Splácení[[#Headers],[úrok]])=1,-IPMT(ÚrokováSazba/12,1,DobaTrváníPůjčky-ROWS($C$4:C336)+1,Splácení[[#This Row],[počáteční
zůstatek]]),IFERROR(-IPMT(ÚrokováSazba/12,1,Splácení[[#This Row],[počet 
zbývajících]],D337),0)),0)</f>
        <v>1140.1422560612586</v>
      </c>
      <c r="F336" s="29">
        <f ca="1">IFERROR(IF(AND(ZadanéHodnoty,Splácení[[#This Row],[datum
platby]]&lt;&gt;""),-PPMT(ÚrokováSazba/12,1,DobaTrváníPůjčky-ROWS($C$4:C336)+1,Splácení[[#This Row],[počáteční
zůstatek]]),""),0)</f>
        <v>9556.471572628896</v>
      </c>
      <c r="G336" s="29">
        <f ca="1">IF(Splácení[[#This Row],[datum
platby]]="",0,ČástkaDaněZNemovitosti)</f>
        <v>3750</v>
      </c>
      <c r="H336" s="29">
        <f ca="1">IF(Splácení[[#This Row],[datum
platby]]="",0,Splácení[[#This Row],[úrok]]+Splácení[[#This Row],[jistina]]+Splácení[[#This Row],[daň
z nemovitosti]])</f>
        <v>14446.613828690155</v>
      </c>
      <c r="I336" s="29">
        <f ca="1">IF(Splácení[[#This Row],[datum
platby]]="",0,Splácení[[#This Row],[počáteční
zůstatek]]-Splácení[[#This Row],[jistina]])</f>
        <v>273634.14145470207</v>
      </c>
      <c r="J336" s="14">
        <f ca="1">IF(Splácení[[#This Row],[konečný
zůstatek]]&gt;0,PosledníŘádek-ROW(),0)</f>
        <v>27</v>
      </c>
    </row>
    <row r="337" spans="2:10" ht="15" customHeight="1" x14ac:dyDescent="0.3">
      <c r="B337" s="12">
        <f>ROWS($B$4:B337)</f>
        <v>334</v>
      </c>
      <c r="C337" s="13">
        <f ca="1">IF(ZadanéHodnoty,IF(Splácení[[#This Row],[Č.]]&lt;=DobaTrváníPůjčky,IF(ROW()-ROW(Splácení[[#Headers],[datum
platby]])=1,ZahájeníPůjčky,IF(I336&gt;0,EDATE(C336,1),"")),""),"")</f>
        <v>53752</v>
      </c>
      <c r="D337" s="29">
        <f ca="1">IF(ROW()-ROW(Splácení[[#Headers],[počáteční
zůstatek]])=1,VýšePůjčky,IF(Splácení[[#This Row],[datum
platby]]="",0,INDEX(Splácení[], ROW()-4,8)))</f>
        <v>273634.14145470207</v>
      </c>
      <c r="E337" s="29">
        <f ca="1">IF(ZadanéHodnoty,IF(ROW()-ROW(Splácení[[#Headers],[úrok]])=1,-IPMT(ÚrokováSazba/12,1,DobaTrváníPůjčky-ROWS($C$4:C337)+1,Splácení[[#This Row],[počáteční
zůstatek]]),IFERROR(-IPMT(ÚrokováSazba/12,1,Splácení[[#This Row],[počet 
zbývajících]],D338),0)),0)</f>
        <v>1100.1577135438356</v>
      </c>
      <c r="F337" s="29">
        <f ca="1">IFERROR(IF(AND(ZadanéHodnoty,Splácení[[#This Row],[datum
platby]]&lt;&gt;""),-PPMT(ÚrokováSazba/12,1,DobaTrváníPůjčky-ROWS($C$4:C337)+1,Splácení[[#This Row],[počáteční
zůstatek]]),""),0)</f>
        <v>9596.2902041815178</v>
      </c>
      <c r="G337" s="29">
        <f ca="1">IF(Splácení[[#This Row],[datum
platby]]="",0,ČástkaDaněZNemovitosti)</f>
        <v>3750</v>
      </c>
      <c r="H337" s="29">
        <f ca="1">IF(Splácení[[#This Row],[datum
platby]]="",0,Splácení[[#This Row],[úrok]]+Splácení[[#This Row],[jistina]]+Splácení[[#This Row],[daň
z nemovitosti]])</f>
        <v>14446.447917725352</v>
      </c>
      <c r="I337" s="29">
        <f ca="1">IF(Splácení[[#This Row],[datum
platby]]="",0,Splácení[[#This Row],[počáteční
zůstatek]]-Splácení[[#This Row],[jistina]])</f>
        <v>264037.85125052056</v>
      </c>
      <c r="J337" s="14">
        <f ca="1">IF(Splácení[[#This Row],[konečný
zůstatek]]&gt;0,PosledníŘádek-ROW(),0)</f>
        <v>26</v>
      </c>
    </row>
    <row r="338" spans="2:10" ht="15" customHeight="1" x14ac:dyDescent="0.3">
      <c r="B338" s="12">
        <f>ROWS($B$4:B338)</f>
        <v>335</v>
      </c>
      <c r="C338" s="13">
        <f ca="1">IF(ZadanéHodnoty,IF(Splácení[[#This Row],[Č.]]&lt;=DobaTrváníPůjčky,IF(ROW()-ROW(Splácení[[#Headers],[datum
platby]])=1,ZahájeníPůjčky,IF(I337&gt;0,EDATE(C337,1),"")),""),"")</f>
        <v>53783</v>
      </c>
      <c r="D338" s="29">
        <f ca="1">IF(ROW()-ROW(Splácení[[#Headers],[počáteční
zůstatek]])=1,VýšePůjčky,IF(Splácení[[#This Row],[datum
platby]]="",0,INDEX(Splácení[], ROW()-4,8)))</f>
        <v>264037.85125052056</v>
      </c>
      <c r="E338" s="29">
        <f ca="1">IF(ZadanéHodnoty,IF(ROW()-ROW(Splácení[[#Headers],[úrok]])=1,-IPMT(ÚrokováSazba/12,1,DobaTrváníPůjčky-ROWS($C$4:C338)+1,Splácení[[#This Row],[počáteční
zůstatek]]),IFERROR(-IPMT(ÚrokováSazba/12,1,Splácení[[#This Row],[počet 
zbývajících]],D339),0)),0)</f>
        <v>1060.0065687659235</v>
      </c>
      <c r="F338" s="29">
        <f ca="1">IFERROR(IF(AND(ZadanéHodnoty,Splácení[[#This Row],[datum
platby]]&lt;&gt;""),-PPMT(ÚrokováSazba/12,1,DobaTrváníPůjčky-ROWS($C$4:C338)+1,Splácení[[#This Row],[počáteční
zůstatek]]),""),0)</f>
        <v>9636.2747466989422</v>
      </c>
      <c r="G338" s="29">
        <f ca="1">IF(Splácení[[#This Row],[datum
platby]]="",0,ČástkaDaněZNemovitosti)</f>
        <v>3750</v>
      </c>
      <c r="H338" s="29">
        <f ca="1">IF(Splácení[[#This Row],[datum
platby]]="",0,Splácení[[#This Row],[úrok]]+Splácení[[#This Row],[jistina]]+Splácení[[#This Row],[daň
z nemovitosti]])</f>
        <v>14446.281315464865</v>
      </c>
      <c r="I338" s="29">
        <f ca="1">IF(Splácení[[#This Row],[datum
platby]]="",0,Splácení[[#This Row],[počáteční
zůstatek]]-Splácení[[#This Row],[jistina]])</f>
        <v>254401.57650382162</v>
      </c>
      <c r="J338" s="14">
        <f ca="1">IF(Splácení[[#This Row],[konečný
zůstatek]]&gt;0,PosledníŘádek-ROW(),0)</f>
        <v>25</v>
      </c>
    </row>
    <row r="339" spans="2:10" ht="15" customHeight="1" x14ac:dyDescent="0.3">
      <c r="B339" s="12">
        <f>ROWS($B$4:B339)</f>
        <v>336</v>
      </c>
      <c r="C339" s="13">
        <f ca="1">IF(ZadanéHodnoty,IF(Splácení[[#This Row],[Č.]]&lt;=DobaTrváníPůjčky,IF(ROW()-ROW(Splácení[[#Headers],[datum
platby]])=1,ZahájeníPůjčky,IF(I338&gt;0,EDATE(C338,1),"")),""),"")</f>
        <v>53813</v>
      </c>
      <c r="D339" s="29">
        <f ca="1">IF(ROW()-ROW(Splácení[[#Headers],[počáteční
zůstatek]])=1,VýšePůjčky,IF(Splácení[[#This Row],[datum
platby]]="",0,INDEX(Splácení[], ROW()-4,8)))</f>
        <v>254401.57650382162</v>
      </c>
      <c r="E339" s="29">
        <f ca="1">IF(ZadanéHodnoty,IF(ROW()-ROW(Splácení[[#Headers],[úrok]])=1,-IPMT(ÚrokováSazba/12,1,DobaTrváníPůjčky-ROWS($C$4:C339)+1,Splácení[[#This Row],[počáteční
zůstatek]]),IFERROR(-IPMT(ÚrokováSazba/12,1,Splácení[[#This Row],[počet 
zbývajících]],D340),0)),0)</f>
        <v>1019.6881275514365</v>
      </c>
      <c r="F339" s="29">
        <f ca="1">IFERROR(IF(AND(ZadanéHodnoty,Splácení[[#This Row],[datum
platby]]&lt;&gt;""),-PPMT(ÚrokováSazba/12,1,DobaTrváníPůjčky-ROWS($C$4:C339)+1,Splácení[[#This Row],[počáteční
zůstatek]]),""),0)</f>
        <v>9676.4258914768525</v>
      </c>
      <c r="G339" s="29">
        <f ca="1">IF(Splácení[[#This Row],[datum
platby]]="",0,ČástkaDaněZNemovitosti)</f>
        <v>3750</v>
      </c>
      <c r="H339" s="29">
        <f ca="1">IF(Splácení[[#This Row],[datum
platby]]="",0,Splácení[[#This Row],[úrok]]+Splácení[[#This Row],[jistina]]+Splácení[[#This Row],[daň
z nemovitosti]])</f>
        <v>14446.114019028289</v>
      </c>
      <c r="I339" s="29">
        <f ca="1">IF(Splácení[[#This Row],[datum
platby]]="",0,Splácení[[#This Row],[počáteční
zůstatek]]-Splácení[[#This Row],[jistina]])</f>
        <v>244725.15061234476</v>
      </c>
      <c r="J339" s="14">
        <f ca="1">IF(Splácení[[#This Row],[konečný
zůstatek]]&gt;0,PosledníŘádek-ROW(),0)</f>
        <v>24</v>
      </c>
    </row>
    <row r="340" spans="2:10" ht="15" customHeight="1" x14ac:dyDescent="0.3">
      <c r="B340" s="12">
        <f>ROWS($B$4:B340)</f>
        <v>337</v>
      </c>
      <c r="C340" s="13">
        <f ca="1">IF(ZadanéHodnoty,IF(Splácení[[#This Row],[Č.]]&lt;=DobaTrváníPůjčky,IF(ROW()-ROW(Splácení[[#Headers],[datum
platby]])=1,ZahájeníPůjčky,IF(I339&gt;0,EDATE(C339,1),"")),""),"")</f>
        <v>53844</v>
      </c>
      <c r="D340" s="29">
        <f ca="1">IF(ROW()-ROW(Splácení[[#Headers],[počáteční
zůstatek]])=1,VýšePůjčky,IF(Splácení[[#This Row],[datum
platby]]="",0,INDEX(Splácení[], ROW()-4,8)))</f>
        <v>244725.15061234476</v>
      </c>
      <c r="E340" s="29">
        <f ca="1">IF(ZadanéHodnoty,IF(ROW()-ROW(Splácení[[#Headers],[úrok]])=1,-IPMT(ÚrokováSazba/12,1,DobaTrváníPůjčky-ROWS($C$4:C340)+1,Splácení[[#This Row],[počáteční
zůstatek]]),IFERROR(-IPMT(ÚrokováSazba/12,1,Splácení[[#This Row],[počet 
zbývajících]],D341),0)),0)</f>
        <v>979.20169283188932</v>
      </c>
      <c r="F340" s="29">
        <f ca="1">IFERROR(IF(AND(ZadanéHodnoty,Splácení[[#This Row],[datum
platby]]&lt;&gt;""),-PPMT(ÚrokováSazba/12,1,DobaTrváníPůjčky-ROWS($C$4:C340)+1,Splácení[[#This Row],[počáteční
zůstatek]]),""),0)</f>
        <v>9716.7443326913399</v>
      </c>
      <c r="G340" s="29">
        <f ca="1">IF(Splácení[[#This Row],[datum
platby]]="",0,ČástkaDaněZNemovitosti)</f>
        <v>3750</v>
      </c>
      <c r="H340" s="29">
        <f ca="1">IF(Splácení[[#This Row],[datum
platby]]="",0,Splácení[[#This Row],[úrok]]+Splácení[[#This Row],[jistina]]+Splácení[[#This Row],[daň
z nemovitosti]])</f>
        <v>14445.94602552323</v>
      </c>
      <c r="I340" s="29">
        <f ca="1">IF(Splácení[[#This Row],[datum
platby]]="",0,Splácení[[#This Row],[počáteční
zůstatek]]-Splácení[[#This Row],[jistina]])</f>
        <v>235008.40627965343</v>
      </c>
      <c r="J340" s="14">
        <f ca="1">IF(Splácení[[#This Row],[konečný
zůstatek]]&gt;0,PosledníŘádek-ROW(),0)</f>
        <v>23</v>
      </c>
    </row>
    <row r="341" spans="2:10" ht="15" customHeight="1" x14ac:dyDescent="0.3">
      <c r="B341" s="12">
        <f>ROWS($B$4:B341)</f>
        <v>338</v>
      </c>
      <c r="C341" s="13">
        <f ca="1">IF(ZadanéHodnoty,IF(Splácení[[#This Row],[Č.]]&lt;=DobaTrváníPůjčky,IF(ROW()-ROW(Splácení[[#Headers],[datum
platby]])=1,ZahájeníPůjčky,IF(I340&gt;0,EDATE(C340,1),"")),""),"")</f>
        <v>53874</v>
      </c>
      <c r="D341" s="29">
        <f ca="1">IF(ROW()-ROW(Splácení[[#Headers],[počáteční
zůstatek]])=1,VýšePůjčky,IF(Splácení[[#This Row],[datum
platby]]="",0,INDEX(Splácení[], ROW()-4,8)))</f>
        <v>235008.40627965343</v>
      </c>
      <c r="E341" s="29">
        <f ca="1">IF(ZadanéHodnoty,IF(ROW()-ROW(Splácení[[#Headers],[úrok]])=1,-IPMT(ÚrokováSazba/12,1,DobaTrváníPůjčky-ROWS($C$4:C341)+1,Splácení[[#This Row],[počáteční
zůstatek]]),IFERROR(-IPMT(ÚrokováSazba/12,1,Splácení[[#This Row],[počet 
zbývajících]],D342),0)),0)</f>
        <v>938.54656463434378</v>
      </c>
      <c r="F341" s="29">
        <f ca="1">IFERROR(IF(AND(ZadanéHodnoty,Splácení[[#This Row],[datum
platby]]&lt;&gt;""),-PPMT(ÚrokováSazba/12,1,DobaTrváníPůjčky-ROWS($C$4:C341)+1,Splácení[[#This Row],[počáteční
zůstatek]]),""),0)</f>
        <v>9757.2307674108888</v>
      </c>
      <c r="G341" s="29">
        <f ca="1">IF(Splácení[[#This Row],[datum
platby]]="",0,ČástkaDaněZNemovitosti)</f>
        <v>3750</v>
      </c>
      <c r="H341" s="29">
        <f ca="1">IF(Splácení[[#This Row],[datum
platby]]="",0,Splácení[[#This Row],[úrok]]+Splácení[[#This Row],[jistina]]+Splácení[[#This Row],[daň
z nemovitosti]])</f>
        <v>14445.777332045232</v>
      </c>
      <c r="I341" s="29">
        <f ca="1">IF(Splácení[[#This Row],[datum
platby]]="",0,Splácení[[#This Row],[počáteční
zůstatek]]-Splácení[[#This Row],[jistina]])</f>
        <v>225251.17551224254</v>
      </c>
      <c r="J341" s="14">
        <f ca="1">IF(Splácení[[#This Row],[konečný
zůstatek]]&gt;0,PosledníŘádek-ROW(),0)</f>
        <v>22</v>
      </c>
    </row>
    <row r="342" spans="2:10" ht="15" customHeight="1" x14ac:dyDescent="0.3">
      <c r="B342" s="12">
        <f>ROWS($B$4:B342)</f>
        <v>339</v>
      </c>
      <c r="C342" s="13">
        <f ca="1">IF(ZadanéHodnoty,IF(Splácení[[#This Row],[Č.]]&lt;=DobaTrváníPůjčky,IF(ROW()-ROW(Splácení[[#Headers],[datum
platby]])=1,ZahájeníPůjčky,IF(I341&gt;0,EDATE(C341,1),"")),""),"")</f>
        <v>53905</v>
      </c>
      <c r="D342" s="29">
        <f ca="1">IF(ROW()-ROW(Splácení[[#Headers],[počáteční
zůstatek]])=1,VýšePůjčky,IF(Splácení[[#This Row],[datum
platby]]="",0,INDEX(Splácení[], ROW()-4,8)))</f>
        <v>225251.17551224254</v>
      </c>
      <c r="E342" s="29">
        <f ca="1">IF(ZadanéHodnoty,IF(ROW()-ROW(Splácení[[#Headers],[úrok]])=1,-IPMT(ÚrokováSazba/12,1,DobaTrváníPůjčky-ROWS($C$4:C342)+1,Splácení[[#This Row],[počáteční
zůstatek]]),IFERROR(-IPMT(ÚrokováSazba/12,1,Splácení[[#This Row],[počet 
zbývajících]],D343),0)),0)</f>
        <v>897.72204006930872</v>
      </c>
      <c r="F342" s="29">
        <f ca="1">IFERROR(IF(AND(ZadanéHodnoty,Splácení[[#This Row],[datum
platby]]&lt;&gt;""),-PPMT(ÚrokováSazba/12,1,DobaTrváníPůjčky-ROWS($C$4:C342)+1,Splácení[[#This Row],[počáteční
zůstatek]]),""),0)</f>
        <v>9797.8858956084314</v>
      </c>
      <c r="G342" s="29">
        <f ca="1">IF(Splácení[[#This Row],[datum
platby]]="",0,ČástkaDaněZNemovitosti)</f>
        <v>3750</v>
      </c>
      <c r="H342" s="29">
        <f ca="1">IF(Splácení[[#This Row],[datum
platby]]="",0,Splácení[[#This Row],[úrok]]+Splácení[[#This Row],[jistina]]+Splácení[[#This Row],[daň
z nemovitosti]])</f>
        <v>14445.607935677741</v>
      </c>
      <c r="I342" s="29">
        <f ca="1">IF(Splácení[[#This Row],[datum
platby]]="",0,Splácení[[#This Row],[počáteční
zůstatek]]-Splácení[[#This Row],[jistina]])</f>
        <v>215453.28961663411</v>
      </c>
      <c r="J342" s="14">
        <f ca="1">IF(Splácení[[#This Row],[konečný
zůstatek]]&gt;0,PosledníŘádek-ROW(),0)</f>
        <v>21</v>
      </c>
    </row>
    <row r="343" spans="2:10" ht="15" customHeight="1" x14ac:dyDescent="0.3">
      <c r="B343" s="12">
        <f>ROWS($B$4:B343)</f>
        <v>340</v>
      </c>
      <c r="C343" s="13">
        <f ca="1">IF(ZadanéHodnoty,IF(Splácení[[#This Row],[Č.]]&lt;=DobaTrváníPůjčky,IF(ROW()-ROW(Splácení[[#Headers],[datum
platby]])=1,ZahájeníPůjčky,IF(I342&gt;0,EDATE(C342,1),"")),""),"")</f>
        <v>53936</v>
      </c>
      <c r="D343" s="29">
        <f ca="1">IF(ROW()-ROW(Splácení[[#Headers],[počáteční
zůstatek]])=1,VýšePůjčky,IF(Splácení[[#This Row],[datum
platby]]="",0,INDEX(Splácení[], ROW()-4,8)))</f>
        <v>215453.28961663411</v>
      </c>
      <c r="E343" s="29">
        <f ca="1">IF(ZadanéHodnoty,IF(ROW()-ROW(Splácení[[#Headers],[úrok]])=1,-IPMT(ÚrokováSazba/12,1,DobaTrváníPůjčky-ROWS($C$4:C343)+1,Splácení[[#This Row],[počáteční
zůstatek]]),IFERROR(-IPMT(ÚrokováSazba/12,1,Splácení[[#This Row],[počet 
zbývajících]],D344),0)),0)</f>
        <v>856.72741331858595</v>
      </c>
      <c r="F343" s="29">
        <f ca="1">IFERROR(IF(AND(ZadanéHodnoty,Splácení[[#This Row],[datum
platby]]&lt;&gt;""),-PPMT(ÚrokováSazba/12,1,DobaTrváníPůjčky-ROWS($C$4:C343)+1,Splácení[[#This Row],[počáteční
zůstatek]]),""),0)</f>
        <v>9838.7104201734674</v>
      </c>
      <c r="G343" s="29">
        <f ca="1">IF(Splácení[[#This Row],[datum
platby]]="",0,ČástkaDaněZNemovitosti)</f>
        <v>3750</v>
      </c>
      <c r="H343" s="29">
        <f ca="1">IF(Splácení[[#This Row],[datum
platby]]="",0,Splácení[[#This Row],[úrok]]+Splácení[[#This Row],[jistina]]+Splácení[[#This Row],[daň
z nemovitosti]])</f>
        <v>14445.437833492053</v>
      </c>
      <c r="I343" s="29">
        <f ca="1">IF(Splácení[[#This Row],[datum
platby]]="",0,Splácení[[#This Row],[počáteční
zůstatek]]-Splácení[[#This Row],[jistina]])</f>
        <v>205614.57919646063</v>
      </c>
      <c r="J343" s="14">
        <f ca="1">IF(Splácení[[#This Row],[konečný
zůstatek]]&gt;0,PosledníŘádek-ROW(),0)</f>
        <v>20</v>
      </c>
    </row>
    <row r="344" spans="2:10" ht="15" customHeight="1" x14ac:dyDescent="0.3">
      <c r="B344" s="12">
        <f>ROWS($B$4:B344)</f>
        <v>341</v>
      </c>
      <c r="C344" s="13">
        <f ca="1">IF(ZadanéHodnoty,IF(Splácení[[#This Row],[Č.]]&lt;=DobaTrváníPůjčky,IF(ROW()-ROW(Splácení[[#Headers],[datum
platby]])=1,ZahájeníPůjčky,IF(I343&gt;0,EDATE(C343,1),"")),""),"")</f>
        <v>53966</v>
      </c>
      <c r="D344" s="29">
        <f ca="1">IF(ROW()-ROW(Splácení[[#Headers],[počáteční
zůstatek]])=1,VýšePůjčky,IF(Splácení[[#This Row],[datum
platby]]="",0,INDEX(Splácení[], ROW()-4,8)))</f>
        <v>205614.57919646063</v>
      </c>
      <c r="E344" s="29">
        <f ca="1">IF(ZadanéHodnoty,IF(ROW()-ROW(Splácení[[#Headers],[úrok]])=1,-IPMT(ÚrokováSazba/12,1,DobaTrváníPůjčky-ROWS($C$4:C344)+1,Splácení[[#This Row],[počáteční
zůstatek]]),IFERROR(-IPMT(ÚrokováSazba/12,1,Splácení[[#This Row],[počet 
zbývajících]],D345),0)),0)</f>
        <v>815.56197562306852</v>
      </c>
      <c r="F344" s="29">
        <f ca="1">IFERROR(IF(AND(ZadanéHodnoty,Splácení[[#This Row],[datum
platby]]&lt;&gt;""),-PPMT(ÚrokováSazba/12,1,DobaTrváníPůjčky-ROWS($C$4:C344)+1,Splácení[[#This Row],[počáteční
zůstatek]]),""),0)</f>
        <v>9879.7050469241913</v>
      </c>
      <c r="G344" s="29">
        <f ca="1">IF(Splácení[[#This Row],[datum
platby]]="",0,ČástkaDaněZNemovitosti)</f>
        <v>3750</v>
      </c>
      <c r="H344" s="29">
        <f ca="1">IF(Splácení[[#This Row],[datum
platby]]="",0,Splácení[[#This Row],[úrok]]+Splácení[[#This Row],[jistina]]+Splácení[[#This Row],[daň
z nemovitosti]])</f>
        <v>14445.267022547259</v>
      </c>
      <c r="I344" s="29">
        <f ca="1">IF(Splácení[[#This Row],[datum
platby]]="",0,Splácení[[#This Row],[počáteční
zůstatek]]-Splácení[[#This Row],[jistina]])</f>
        <v>195734.87414953645</v>
      </c>
      <c r="J344" s="14">
        <f ca="1">IF(Splácení[[#This Row],[konečný
zůstatek]]&gt;0,PosledníŘádek-ROW(),0)</f>
        <v>19</v>
      </c>
    </row>
    <row r="345" spans="2:10" ht="15" customHeight="1" x14ac:dyDescent="0.3">
      <c r="B345" s="12">
        <f>ROWS($B$4:B345)</f>
        <v>342</v>
      </c>
      <c r="C345" s="13">
        <f ca="1">IF(ZadanéHodnoty,IF(Splácení[[#This Row],[Č.]]&lt;=DobaTrváníPůjčky,IF(ROW()-ROW(Splácení[[#Headers],[datum
platby]])=1,ZahájeníPůjčky,IF(I344&gt;0,EDATE(C344,1),"")),""),"")</f>
        <v>53997</v>
      </c>
      <c r="D345" s="29">
        <f ca="1">IF(ROW()-ROW(Splácení[[#Headers],[počáteční
zůstatek]])=1,VýšePůjčky,IF(Splácení[[#This Row],[datum
platby]]="",0,INDEX(Splácení[], ROW()-4,8)))</f>
        <v>195734.87414953645</v>
      </c>
      <c r="E345" s="29">
        <f ca="1">IF(ZadanéHodnoty,IF(ROW()-ROW(Splácení[[#Headers],[úrok]])=1,-IPMT(ÚrokováSazba/12,1,DobaTrváníPůjčky-ROWS($C$4:C345)+1,Splácení[[#This Row],[počáteční
zůstatek]]),IFERROR(-IPMT(ÚrokováSazba/12,1,Splácení[[#This Row],[počet 
zbývajících]],D346),0)),0)</f>
        <v>774.22501527048621</v>
      </c>
      <c r="F345" s="29">
        <f ca="1">IFERROR(IF(AND(ZadanéHodnoty,Splácení[[#This Row],[datum
platby]]&lt;&gt;""),-PPMT(ÚrokováSazba/12,1,DobaTrváníPůjčky-ROWS($C$4:C345)+1,Splácení[[#This Row],[počáteční
zůstatek]]),""),0)</f>
        <v>9920.870484619707</v>
      </c>
      <c r="G345" s="29">
        <f ca="1">IF(Splácení[[#This Row],[datum
platby]]="",0,ČástkaDaněZNemovitosti)</f>
        <v>3750</v>
      </c>
      <c r="H345" s="29">
        <f ca="1">IF(Splácení[[#This Row],[datum
platby]]="",0,Splácení[[#This Row],[úrok]]+Splácení[[#This Row],[jistina]]+Splácení[[#This Row],[daň
z nemovitosti]])</f>
        <v>14445.095499890193</v>
      </c>
      <c r="I345" s="29">
        <f ca="1">IF(Splácení[[#This Row],[datum
platby]]="",0,Splácení[[#This Row],[počáteční
zůstatek]]-Splácení[[#This Row],[jistina]])</f>
        <v>185814.00366491673</v>
      </c>
      <c r="J345" s="14">
        <f ca="1">IF(Splácení[[#This Row],[konečný
zůstatek]]&gt;0,PosledníŘádek-ROW(),0)</f>
        <v>18</v>
      </c>
    </row>
    <row r="346" spans="2:10" ht="15" customHeight="1" x14ac:dyDescent="0.3">
      <c r="B346" s="12">
        <f>ROWS($B$4:B346)</f>
        <v>343</v>
      </c>
      <c r="C346" s="13">
        <f ca="1">IF(ZadanéHodnoty,IF(Splácení[[#This Row],[Č.]]&lt;=DobaTrváníPůjčky,IF(ROW()-ROW(Splácení[[#Headers],[datum
platby]])=1,ZahájeníPůjčky,IF(I345&gt;0,EDATE(C345,1),"")),""),"")</f>
        <v>54027</v>
      </c>
      <c r="D346" s="29">
        <f ca="1">IF(ROW()-ROW(Splácení[[#Headers],[počáteční
zůstatek]])=1,VýšePůjčky,IF(Splácení[[#This Row],[datum
platby]]="",0,INDEX(Splácení[], ROW()-4,8)))</f>
        <v>185814.00366491673</v>
      </c>
      <c r="E346" s="29">
        <f ca="1">IF(ZadanéHodnoty,IF(ROW()-ROW(Splácení[[#Headers],[úrok]])=1,-IPMT(ÚrokováSazba/12,1,DobaTrváníPůjčky-ROWS($C$4:C346)+1,Splácení[[#This Row],[počáteční
zůstatek]]),IFERROR(-IPMT(ÚrokováSazba/12,1,Splácení[[#This Row],[počet 
zbývajících]],D347),0)),0)</f>
        <v>732.71581758310174</v>
      </c>
      <c r="F346" s="29">
        <f ca="1">IFERROR(IF(AND(ZadanéHodnoty,Splácení[[#This Row],[datum
platby]]&lt;&gt;""),-PPMT(ÚrokováSazba/12,1,DobaTrváníPůjčky-ROWS($C$4:C346)+1,Splácení[[#This Row],[počáteční
zůstatek]]),""),0)</f>
        <v>9962.2074449722895</v>
      </c>
      <c r="G346" s="29">
        <f ca="1">IF(Splácení[[#This Row],[datum
platby]]="",0,ČástkaDaněZNemovitosti)</f>
        <v>3750</v>
      </c>
      <c r="H346" s="29">
        <f ca="1">IF(Splácení[[#This Row],[datum
platby]]="",0,Splácení[[#This Row],[úrok]]+Splácení[[#This Row],[jistina]]+Splácení[[#This Row],[daň
z nemovitosti]])</f>
        <v>14444.92326255539</v>
      </c>
      <c r="I346" s="29">
        <f ca="1">IF(Splácení[[#This Row],[datum
platby]]="",0,Splácení[[#This Row],[počáteční
zůstatek]]-Splácení[[#This Row],[jistina]])</f>
        <v>175851.79621994443</v>
      </c>
      <c r="J346" s="14">
        <f ca="1">IF(Splácení[[#This Row],[konečný
zůstatek]]&gt;0,PosledníŘádek-ROW(),0)</f>
        <v>17</v>
      </c>
    </row>
    <row r="347" spans="2:10" ht="15" customHeight="1" x14ac:dyDescent="0.3">
      <c r="B347" s="12">
        <f>ROWS($B$4:B347)</f>
        <v>344</v>
      </c>
      <c r="C347" s="13">
        <f ca="1">IF(ZadanéHodnoty,IF(Splácení[[#This Row],[Č.]]&lt;=DobaTrváníPůjčky,IF(ROW()-ROW(Splácení[[#Headers],[datum
platby]])=1,ZahájeníPůjčky,IF(I346&gt;0,EDATE(C346,1),"")),""),"")</f>
        <v>54058</v>
      </c>
      <c r="D347" s="29">
        <f ca="1">IF(ROW()-ROW(Splácení[[#Headers],[počáteční
zůstatek]])=1,VýšePůjčky,IF(Splácení[[#This Row],[datum
platby]]="",0,INDEX(Splácení[], ROW()-4,8)))</f>
        <v>175851.79621994443</v>
      </c>
      <c r="E347" s="29">
        <f ca="1">IF(ZadanéHodnoty,IF(ROW()-ROW(Splácení[[#Headers],[úrok]])=1,-IPMT(ÚrokováSazba/12,1,DobaTrváníPůjčky-ROWS($C$4:C347)+1,Splácení[[#This Row],[počáteční
zůstatek]]),IFERROR(-IPMT(ÚrokováSazba/12,1,Splácení[[#This Row],[počet 
zbývajících]],D348),0)),0)</f>
        <v>691.03366490535313</v>
      </c>
      <c r="F347" s="29">
        <f ca="1">IFERROR(IF(AND(ZadanéHodnoty,Splácení[[#This Row],[datum
platby]]&lt;&gt;""),-PPMT(ÚrokováSazba/12,1,DobaTrváníPůjčky-ROWS($C$4:C347)+1,Splácení[[#This Row],[počáteční
zůstatek]]),""),0)</f>
        <v>10003.716642659672</v>
      </c>
      <c r="G347" s="29">
        <f ca="1">IF(Splácení[[#This Row],[datum
platby]]="",0,ČástkaDaněZNemovitosti)</f>
        <v>3750</v>
      </c>
      <c r="H347" s="29">
        <f ca="1">IF(Splácení[[#This Row],[datum
platby]]="",0,Splácení[[#This Row],[úrok]]+Splácení[[#This Row],[jistina]]+Splácení[[#This Row],[daň
z nemovitosti]])</f>
        <v>14444.750307565026</v>
      </c>
      <c r="I347" s="29">
        <f ca="1">IF(Splácení[[#This Row],[datum
platby]]="",0,Splácení[[#This Row],[počáteční
zůstatek]]-Splácení[[#This Row],[jistina]])</f>
        <v>165848.07957728475</v>
      </c>
      <c r="J347" s="14">
        <f ca="1">IF(Splácení[[#This Row],[konečný
zůstatek]]&gt;0,PosledníŘádek-ROW(),0)</f>
        <v>16</v>
      </c>
    </row>
    <row r="348" spans="2:10" ht="15" customHeight="1" x14ac:dyDescent="0.3">
      <c r="B348" s="12">
        <f>ROWS($B$4:B348)</f>
        <v>345</v>
      </c>
      <c r="C348" s="13">
        <f ca="1">IF(ZadanéHodnoty,IF(Splácení[[#This Row],[Č.]]&lt;=DobaTrváníPůjčky,IF(ROW()-ROW(Splácení[[#Headers],[datum
platby]])=1,ZahájeníPůjčky,IF(I347&gt;0,EDATE(C347,1),"")),""),"")</f>
        <v>54089</v>
      </c>
      <c r="D348" s="29">
        <f ca="1">IF(ROW()-ROW(Splácení[[#Headers],[počáteční
zůstatek]])=1,VýšePůjčky,IF(Splácení[[#This Row],[datum
platby]]="",0,INDEX(Splácení[], ROW()-4,8)))</f>
        <v>165848.07957728475</v>
      </c>
      <c r="E348" s="29">
        <f ca="1">IF(ZadanéHodnoty,IF(ROW()-ROW(Splácení[[#Headers],[úrok]])=1,-IPMT(ÚrokováSazba/12,1,DobaTrváníPůjčky-ROWS($C$4:C348)+1,Splácení[[#This Row],[počáteční
zůstatek]]),IFERROR(-IPMT(ÚrokováSazba/12,1,Splácení[[#This Row],[počet 
zbývajících]],D349),0)),0)</f>
        <v>649.1778365914472</v>
      </c>
      <c r="F348" s="29">
        <f ca="1">IFERROR(IF(AND(ZadanéHodnoty,Splácení[[#This Row],[datum
platby]]&lt;&gt;""),-PPMT(ÚrokováSazba/12,1,DobaTrváníPůjčky-ROWS($C$4:C348)+1,Splácení[[#This Row],[počáteční
zůstatek]]),""),0)</f>
        <v>10045.39879533742</v>
      </c>
      <c r="G348" s="29">
        <f ca="1">IF(Splácení[[#This Row],[datum
platby]]="",0,ČástkaDaněZNemovitosti)</f>
        <v>3750</v>
      </c>
      <c r="H348" s="29">
        <f ca="1">IF(Splácení[[#This Row],[datum
platby]]="",0,Splácení[[#This Row],[úrok]]+Splácení[[#This Row],[jistina]]+Splácení[[#This Row],[daň
z nemovitosti]])</f>
        <v>14444.576631928867</v>
      </c>
      <c r="I348" s="29">
        <f ca="1">IF(Splácení[[#This Row],[datum
platby]]="",0,Splácení[[#This Row],[počáteční
zůstatek]]-Splácení[[#This Row],[jistina]])</f>
        <v>155802.68078194733</v>
      </c>
      <c r="J348" s="14">
        <f ca="1">IF(Splácení[[#This Row],[konečný
zůstatek]]&gt;0,PosledníŘádek-ROW(),0)</f>
        <v>15</v>
      </c>
    </row>
    <row r="349" spans="2:10" ht="15" customHeight="1" x14ac:dyDescent="0.3">
      <c r="B349" s="12">
        <f>ROWS($B$4:B349)</f>
        <v>346</v>
      </c>
      <c r="C349" s="13">
        <f ca="1">IF(ZadanéHodnoty,IF(Splácení[[#This Row],[Č.]]&lt;=DobaTrváníPůjčky,IF(ROW()-ROW(Splácení[[#Headers],[datum
platby]])=1,ZahájeníPůjčky,IF(I348&gt;0,EDATE(C348,1),"")),""),"")</f>
        <v>54118</v>
      </c>
      <c r="D349" s="29">
        <f ca="1">IF(ROW()-ROW(Splácení[[#Headers],[počáteční
zůstatek]])=1,VýšePůjčky,IF(Splácení[[#This Row],[datum
platby]]="",0,INDEX(Splácení[], ROW()-4,8)))</f>
        <v>155802.68078194733</v>
      </c>
      <c r="E349" s="29">
        <f ca="1">IF(ZadanéHodnoty,IF(ROW()-ROW(Splácení[[#Headers],[úrok]])=1,-IPMT(ÚrokováSazba/12,1,DobaTrváníPůjčky-ROWS($C$4:C349)+1,Splácení[[#This Row],[počáteční
zůstatek]]),IFERROR(-IPMT(ÚrokováSazba/12,1,Splácení[[#This Row],[počet 
zbývajících]],D350),0)),0)</f>
        <v>607.14760899290002</v>
      </c>
      <c r="F349" s="29">
        <f ca="1">IFERROR(IF(AND(ZadanéHodnoty,Splácení[[#This Row],[datum
platby]]&lt;&gt;""),-PPMT(ÚrokováSazba/12,1,DobaTrváníPůjčky-ROWS($C$4:C349)+1,Splácení[[#This Row],[počáteční
zůstatek]]),""),0)</f>
        <v>10087.254623651326</v>
      </c>
      <c r="G349" s="29">
        <f ca="1">IF(Splácení[[#This Row],[datum
platby]]="",0,ČástkaDaněZNemovitosti)</f>
        <v>3750</v>
      </c>
      <c r="H349" s="29">
        <f ca="1">IF(Splácení[[#This Row],[datum
platby]]="",0,Splácení[[#This Row],[úrok]]+Splácení[[#This Row],[jistina]]+Splácení[[#This Row],[daň
z nemovitosti]])</f>
        <v>14444.402232644226</v>
      </c>
      <c r="I349" s="29">
        <f ca="1">IF(Splácení[[#This Row],[datum
platby]]="",0,Splácení[[#This Row],[počáteční
zůstatek]]-Splácení[[#This Row],[jistina]])</f>
        <v>145715.426158296</v>
      </c>
      <c r="J349" s="14">
        <f ca="1">IF(Splácení[[#This Row],[konečný
zůstatek]]&gt;0,PosledníŘádek-ROW(),0)</f>
        <v>14</v>
      </c>
    </row>
    <row r="350" spans="2:10" ht="15" customHeight="1" x14ac:dyDescent="0.3">
      <c r="B350" s="12">
        <f>ROWS($B$4:B350)</f>
        <v>347</v>
      </c>
      <c r="C350" s="13">
        <f ca="1">IF(ZadanéHodnoty,IF(Splácení[[#This Row],[Č.]]&lt;=DobaTrváníPůjčky,IF(ROW()-ROW(Splácení[[#Headers],[datum
platby]])=1,ZahájeníPůjčky,IF(I349&gt;0,EDATE(C349,1),"")),""),"")</f>
        <v>54149</v>
      </c>
      <c r="D350" s="29">
        <f ca="1">IF(ROW()-ROW(Splácení[[#Headers],[počáteční
zůstatek]])=1,VýšePůjčky,IF(Splácení[[#This Row],[datum
platby]]="",0,INDEX(Splácení[], ROW()-4,8)))</f>
        <v>145715.426158296</v>
      </c>
      <c r="E350" s="29">
        <f ca="1">IF(ZadanéHodnoty,IF(ROW()-ROW(Splácení[[#Headers],[úrok]])=1,-IPMT(ÚrokováSazba/12,1,DobaTrváníPůjčky-ROWS($C$4:C350)+1,Splácení[[#This Row],[počáteční
zůstatek]]),IFERROR(-IPMT(ÚrokováSazba/12,1,Splácení[[#This Row],[počet 
zbývajících]],D351),0)),0)</f>
        <v>564.94225544602557</v>
      </c>
      <c r="F350" s="29">
        <f ca="1">IFERROR(IF(AND(ZadanéHodnoty,Splácení[[#This Row],[datum
platby]]&lt;&gt;""),-PPMT(ÚrokováSazba/12,1,DobaTrváníPůjčky-ROWS($C$4:C350)+1,Splácení[[#This Row],[počáteční
zůstatek]]),""),0)</f>
        <v>10129.284851249871</v>
      </c>
      <c r="G350" s="29">
        <f ca="1">IF(Splácení[[#This Row],[datum
platby]]="",0,ČástkaDaněZNemovitosti)</f>
        <v>3750</v>
      </c>
      <c r="H350" s="29">
        <f ca="1">IF(Splácení[[#This Row],[datum
platby]]="",0,Splácení[[#This Row],[úrok]]+Splácení[[#This Row],[jistina]]+Splácení[[#This Row],[daň
z nemovitosti]])</f>
        <v>14444.227106695897</v>
      </c>
      <c r="I350" s="29">
        <f ca="1">IF(Splácení[[#This Row],[datum
platby]]="",0,Splácení[[#This Row],[počáteční
zůstatek]]-Splácení[[#This Row],[jistina]])</f>
        <v>135586.14130704614</v>
      </c>
      <c r="J350" s="14">
        <f ca="1">IF(Splácení[[#This Row],[konečný
zůstatek]]&gt;0,PosledníŘádek-ROW(),0)</f>
        <v>13</v>
      </c>
    </row>
    <row r="351" spans="2:10" ht="15" customHeight="1" x14ac:dyDescent="0.3">
      <c r="B351" s="12">
        <f>ROWS($B$4:B351)</f>
        <v>348</v>
      </c>
      <c r="C351" s="13">
        <f ca="1">IF(ZadanéHodnoty,IF(Splácení[[#This Row],[Č.]]&lt;=DobaTrváníPůjčky,IF(ROW()-ROW(Splácení[[#Headers],[datum
platby]])=1,ZahájeníPůjčky,IF(I350&gt;0,EDATE(C350,1),"")),""),"")</f>
        <v>54179</v>
      </c>
      <c r="D351" s="29">
        <f ca="1">IF(ROW()-ROW(Splácení[[#Headers],[počáteční
zůstatek]])=1,VýšePůjčky,IF(Splácení[[#This Row],[datum
platby]]="",0,INDEX(Splácení[], ROW()-4,8)))</f>
        <v>135586.14130704614</v>
      </c>
      <c r="E351" s="29">
        <f ca="1">IF(ZadanéHodnoty,IF(ROW()-ROW(Splácení[[#Headers],[úrok]])=1,-IPMT(ÚrokováSazba/12,1,DobaTrváníPůjčky-ROWS($C$4:C351)+1,Splácení[[#This Row],[počáteční
zůstatek]]),IFERROR(-IPMT(ÚrokováSazba/12,1,Splácení[[#This Row],[počet 
zbývajících]],D352),0)),0)</f>
        <v>522.56104625937246</v>
      </c>
      <c r="F351" s="29">
        <f ca="1">IFERROR(IF(AND(ZadanéHodnoty,Splácení[[#This Row],[datum
platby]]&lt;&gt;""),-PPMT(ÚrokováSazba/12,1,DobaTrváníPůjčky-ROWS($C$4:C351)+1,Splácení[[#This Row],[počáteční
zůstatek]]),""),0)</f>
        <v>10171.490204796748</v>
      </c>
      <c r="G351" s="29">
        <f ca="1">IF(Splácení[[#This Row],[datum
platby]]="",0,ČástkaDaněZNemovitosti)</f>
        <v>3750</v>
      </c>
      <c r="H351" s="29">
        <f ca="1">IF(Splácení[[#This Row],[datum
platby]]="",0,Splácení[[#This Row],[úrok]]+Splácení[[#This Row],[jistina]]+Splácení[[#This Row],[daň
z nemovitosti]])</f>
        <v>14444.05125105612</v>
      </c>
      <c r="I351" s="29">
        <f ca="1">IF(Splácení[[#This Row],[datum
platby]]="",0,Splácení[[#This Row],[počáteční
zůstatek]]-Splácení[[#This Row],[jistina]])</f>
        <v>125414.65110224939</v>
      </c>
      <c r="J351" s="14">
        <f ca="1">IF(Splácení[[#This Row],[konečný
zůstatek]]&gt;0,PosledníŘádek-ROW(),0)</f>
        <v>12</v>
      </c>
    </row>
    <row r="352" spans="2:10" ht="15" customHeight="1" x14ac:dyDescent="0.3">
      <c r="B352" s="12">
        <f>ROWS($B$4:B352)</f>
        <v>349</v>
      </c>
      <c r="C352" s="13">
        <f ca="1">IF(ZadanéHodnoty,IF(Splácení[[#This Row],[Č.]]&lt;=DobaTrváníPůjčky,IF(ROW()-ROW(Splácení[[#Headers],[datum
platby]])=1,ZahájeníPůjčky,IF(I351&gt;0,EDATE(C351,1),"")),""),"")</f>
        <v>54210</v>
      </c>
      <c r="D352" s="29">
        <f ca="1">IF(ROW()-ROW(Splácení[[#Headers],[počáteční
zůstatek]])=1,VýšePůjčky,IF(Splácení[[#This Row],[datum
platby]]="",0,INDEX(Splácení[], ROW()-4,8)))</f>
        <v>125414.65110224939</v>
      </c>
      <c r="E352" s="29">
        <f ca="1">IF(ZadanéHodnoty,IF(ROW()-ROW(Splácení[[#Headers],[úrok]])=1,-IPMT(ÚrokováSazba/12,1,DobaTrváníPůjčky-ROWS($C$4:C352)+1,Splácení[[#This Row],[počáteční
zůstatek]]),IFERROR(-IPMT(ÚrokováSazba/12,1,Splácení[[#This Row],[počet 
zbývajících]],D353),0)),0)</f>
        <v>480.00324870110836</v>
      </c>
      <c r="F352" s="29">
        <f ca="1">IFERROR(IF(AND(ZadanéHodnoty,Splácení[[#This Row],[datum
platby]]&lt;&gt;""),-PPMT(ÚrokováSazba/12,1,DobaTrváníPůjčky-ROWS($C$4:C352)+1,Splácení[[#This Row],[počáteční
zůstatek]]),""),0)</f>
        <v>10213.871413983401</v>
      </c>
      <c r="G352" s="29">
        <f ca="1">IF(Splácení[[#This Row],[datum
platby]]="",0,ČástkaDaněZNemovitosti)</f>
        <v>3750</v>
      </c>
      <c r="H352" s="29">
        <f ca="1">IF(Splácení[[#This Row],[datum
platby]]="",0,Splácení[[#This Row],[úrok]]+Splácení[[#This Row],[jistina]]+Splácení[[#This Row],[daň
z nemovitosti]])</f>
        <v>14443.87466268451</v>
      </c>
      <c r="I352" s="29">
        <f ca="1">IF(Splácení[[#This Row],[datum
platby]]="",0,Splácení[[#This Row],[počáteční
zůstatek]]-Splácení[[#This Row],[jistina]])</f>
        <v>115200.77968826599</v>
      </c>
      <c r="J352" s="14">
        <f ca="1">IF(Splácení[[#This Row],[konečný
zůstatek]]&gt;0,PosledníŘádek-ROW(),0)</f>
        <v>11</v>
      </c>
    </row>
    <row r="353" spans="2:10" ht="15" customHeight="1" x14ac:dyDescent="0.3">
      <c r="B353" s="12">
        <f>ROWS($B$4:B353)</f>
        <v>350</v>
      </c>
      <c r="C353" s="13">
        <f ca="1">IF(ZadanéHodnoty,IF(Splácení[[#This Row],[Č.]]&lt;=DobaTrváníPůjčky,IF(ROW()-ROW(Splácení[[#Headers],[datum
platby]])=1,ZahájeníPůjčky,IF(I352&gt;0,EDATE(C352,1),"")),""),"")</f>
        <v>54240</v>
      </c>
      <c r="D353" s="29">
        <f ca="1">IF(ROW()-ROW(Splácení[[#Headers],[počáteční
zůstatek]])=1,VýšePůjčky,IF(Splácení[[#This Row],[datum
platby]]="",0,INDEX(Splácení[], ROW()-4,8)))</f>
        <v>115200.77968826599</v>
      </c>
      <c r="E353" s="29">
        <f ca="1">IF(ZadanéHodnoty,IF(ROW()-ROW(Splácení[[#Headers],[úrok]])=1,-IPMT(ÚrokováSazba/12,1,DobaTrváníPůjčky-ROWS($C$4:C353)+1,Splácení[[#This Row],[počáteční
zůstatek]]),IFERROR(-IPMT(ÚrokováSazba/12,1,Splácení[[#This Row],[počet 
zbývajících]],D354),0)),0)</f>
        <v>437.26812698635138</v>
      </c>
      <c r="F353" s="29">
        <f ca="1">IFERROR(IF(AND(ZadanéHodnoty,Splácení[[#This Row],[datum
platby]]&lt;&gt;""),-PPMT(ÚrokováSazba/12,1,DobaTrváníPůjčky-ROWS($C$4:C353)+1,Splácení[[#This Row],[počáteční
zůstatek]]),""),0)</f>
        <v>10256.429211541667</v>
      </c>
      <c r="G353" s="29">
        <f ca="1">IF(Splácení[[#This Row],[datum
platby]]="",0,ČástkaDaněZNemovitosti)</f>
        <v>3750</v>
      </c>
      <c r="H353" s="29">
        <f ca="1">IF(Splácení[[#This Row],[datum
platby]]="",0,Splácení[[#This Row],[úrok]]+Splácení[[#This Row],[jistina]]+Splácení[[#This Row],[daň
z nemovitosti]])</f>
        <v>14443.697338528018</v>
      </c>
      <c r="I353" s="29">
        <f ca="1">IF(Splácení[[#This Row],[datum
platby]]="",0,Splácení[[#This Row],[počáteční
zůstatek]]-Splácení[[#This Row],[jistina]])</f>
        <v>104944.35047672433</v>
      </c>
      <c r="J353" s="14">
        <f ca="1">IF(Splácení[[#This Row],[konečný
zůstatek]]&gt;0,PosledníŘádek-ROW(),0)</f>
        <v>10</v>
      </c>
    </row>
    <row r="354" spans="2:10" ht="15" customHeight="1" x14ac:dyDescent="0.3">
      <c r="B354" s="12">
        <f>ROWS($B$4:B354)</f>
        <v>351</v>
      </c>
      <c r="C354" s="13">
        <f ca="1">IF(ZadanéHodnoty,IF(Splácení[[#This Row],[Č.]]&lt;=DobaTrváníPůjčky,IF(ROW()-ROW(Splácení[[#Headers],[datum
platby]])=1,ZahájeníPůjčky,IF(I353&gt;0,EDATE(C353,1),"")),""),"")</f>
        <v>54271</v>
      </c>
      <c r="D354" s="29">
        <f ca="1">IF(ROW()-ROW(Splácení[[#Headers],[počáteční
zůstatek]])=1,VýšePůjčky,IF(Splácení[[#This Row],[datum
platby]]="",0,INDEX(Splácení[], ROW()-4,8)))</f>
        <v>104944.35047672433</v>
      </c>
      <c r="E354" s="29">
        <f ca="1">IF(ZadanéHodnoty,IF(ROW()-ROW(Splácení[[#Headers],[úrok]])=1,-IPMT(ÚrokováSazba/12,1,DobaTrváníPůjčky-ROWS($C$4:C354)+1,Splácení[[#This Row],[počáteční
zůstatek]]),IFERROR(-IPMT(ÚrokováSazba/12,1,Splácení[[#This Row],[počet 
zbývajících]],D355),0)),0)</f>
        <v>394.35494226444956</v>
      </c>
      <c r="F354" s="29">
        <f ca="1">IFERROR(IF(AND(ZadanéHodnoty,Splácení[[#This Row],[datum
platby]]&lt;&gt;""),-PPMT(ÚrokováSazba/12,1,DobaTrváníPůjčky-ROWS($C$4:C354)+1,Splácení[[#This Row],[počáteční
zůstatek]]),""),0)</f>
        <v>10299.164333256424</v>
      </c>
      <c r="G354" s="29">
        <f ca="1">IF(Splácení[[#This Row],[datum
platby]]="",0,ČástkaDaněZNemovitosti)</f>
        <v>3750</v>
      </c>
      <c r="H354" s="29">
        <f ca="1">IF(Splácení[[#This Row],[datum
platby]]="",0,Splácení[[#This Row],[úrok]]+Splácení[[#This Row],[jistina]]+Splácení[[#This Row],[daň
z nemovitosti]])</f>
        <v>14443.519275520874</v>
      </c>
      <c r="I354" s="29">
        <f ca="1">IF(Splácení[[#This Row],[datum
platby]]="",0,Splácení[[#This Row],[počáteční
zůstatek]]-Splácení[[#This Row],[jistina]])</f>
        <v>94645.186143467901</v>
      </c>
      <c r="J354" s="14">
        <f ca="1">IF(Splácení[[#This Row],[konečný
zůstatek]]&gt;0,PosledníŘádek-ROW(),0)</f>
        <v>9</v>
      </c>
    </row>
    <row r="355" spans="2:10" ht="15" customHeight="1" x14ac:dyDescent="0.3">
      <c r="B355" s="12">
        <f>ROWS($B$4:B355)</f>
        <v>352</v>
      </c>
      <c r="C355" s="13">
        <f ca="1">IF(ZadanéHodnoty,IF(Splácení[[#This Row],[Č.]]&lt;=DobaTrváníPůjčky,IF(ROW()-ROW(Splácení[[#Headers],[datum
platby]])=1,ZahájeníPůjčky,IF(I354&gt;0,EDATE(C354,1),"")),""),"")</f>
        <v>54302</v>
      </c>
      <c r="D355" s="29">
        <f ca="1">IF(ROW()-ROW(Splácení[[#Headers],[počáteční
zůstatek]])=1,VýšePůjčky,IF(Splácení[[#This Row],[datum
platby]]="",0,INDEX(Splácení[], ROW()-4,8)))</f>
        <v>94645.186143467901</v>
      </c>
      <c r="E355" s="29">
        <f ca="1">IF(ZadanéHodnoty,IF(ROW()-ROW(Splácení[[#Headers],[úrok]])=1,-IPMT(ÚrokováSazba/12,1,DobaTrváníPůjčky-ROWS($C$4:C355)+1,Splácení[[#This Row],[počáteční
zůstatek]]),IFERROR(-IPMT(ÚrokováSazba/12,1,Splácení[[#This Row],[počet 
zbývajících]],D356),0)),0)</f>
        <v>351.26295260620657</v>
      </c>
      <c r="F355" s="29">
        <f ca="1">IFERROR(IF(AND(ZadanéHodnoty,Splácení[[#This Row],[datum
platby]]&lt;&gt;""),-PPMT(ÚrokováSazba/12,1,DobaTrváníPůjčky-ROWS($C$4:C355)+1,Splácení[[#This Row],[počáteční
zůstatek]]),""),0)</f>
        <v>10342.077517978323</v>
      </c>
      <c r="G355" s="29">
        <f ca="1">IF(Splácení[[#This Row],[datum
platby]]="",0,ČástkaDaněZNemovitosti)</f>
        <v>3750</v>
      </c>
      <c r="H355" s="29">
        <f ca="1">IF(Splácení[[#This Row],[datum
platby]]="",0,Splácení[[#This Row],[úrok]]+Splácení[[#This Row],[jistina]]+Splácení[[#This Row],[daň
z nemovitosti]])</f>
        <v>14443.34047058453</v>
      </c>
      <c r="I355" s="29">
        <f ca="1">IF(Splácení[[#This Row],[datum
platby]]="",0,Splácení[[#This Row],[počáteční
zůstatek]]-Splácení[[#This Row],[jistina]])</f>
        <v>84303.108625489578</v>
      </c>
      <c r="J355" s="14">
        <f ca="1">IF(Splácení[[#This Row],[konečný
zůstatek]]&gt;0,PosledníŘádek-ROW(),0)</f>
        <v>8</v>
      </c>
    </row>
    <row r="356" spans="2:10" ht="15" customHeight="1" x14ac:dyDescent="0.3">
      <c r="B356" s="12">
        <f>ROWS($B$4:B356)</f>
        <v>353</v>
      </c>
      <c r="C356" s="13">
        <f ca="1">IF(ZadanéHodnoty,IF(Splácení[[#This Row],[Č.]]&lt;=DobaTrváníPůjčky,IF(ROW()-ROW(Splácení[[#Headers],[datum
platby]])=1,ZahájeníPůjčky,IF(I355&gt;0,EDATE(C355,1),"")),""),"")</f>
        <v>54332</v>
      </c>
      <c r="D356" s="29">
        <f ca="1">IF(ROW()-ROW(Splácení[[#Headers],[počáteční
zůstatek]])=1,VýšePůjčky,IF(Splácení[[#This Row],[datum
platby]]="",0,INDEX(Splácení[], ROW()-4,8)))</f>
        <v>84303.108625489578</v>
      </c>
      <c r="E356" s="29">
        <f ca="1">IF(ZadanéHodnoty,IF(ROW()-ROW(Splácení[[#Headers],[úrok]])=1,-IPMT(ÚrokováSazba/12,1,DobaTrváníPůjčky-ROWS($C$4:C356)+1,Splácení[[#This Row],[počáteční
zůstatek]]),IFERROR(-IPMT(ÚrokováSazba/12,1,Splácení[[#This Row],[počet 
zbývajících]],D357),0)),0)</f>
        <v>307.99141299105418</v>
      </c>
      <c r="F356" s="29">
        <f ca="1">IFERROR(IF(AND(ZadanéHodnoty,Splácení[[#This Row],[datum
platby]]&lt;&gt;""),-PPMT(ÚrokováSazba/12,1,DobaTrváníPůjčky-ROWS($C$4:C356)+1,Splácení[[#This Row],[počáteční
zůstatek]]),""),0)</f>
        <v>10385.169507636567</v>
      </c>
      <c r="G356" s="29">
        <f ca="1">IF(Splácení[[#This Row],[datum
platby]]="",0,ČástkaDaněZNemovitosti)</f>
        <v>3750</v>
      </c>
      <c r="H356" s="29">
        <f ca="1">IF(Splácení[[#This Row],[datum
platby]]="",0,Splácení[[#This Row],[úrok]]+Splácení[[#This Row],[jistina]]+Splácení[[#This Row],[daň
z nemovitosti]])</f>
        <v>14443.160920627621</v>
      </c>
      <c r="I356" s="29">
        <f ca="1">IF(Splácení[[#This Row],[datum
platby]]="",0,Splácení[[#This Row],[počáteční
zůstatek]]-Splácení[[#This Row],[jistina]])</f>
        <v>73917.939117853006</v>
      </c>
      <c r="J356" s="14">
        <f ca="1">IF(Splácení[[#This Row],[konečný
zůstatek]]&gt;0,PosledníŘádek-ROW(),0)</f>
        <v>7</v>
      </c>
    </row>
    <row r="357" spans="2:10" ht="15" customHeight="1" x14ac:dyDescent="0.3">
      <c r="B357" s="12">
        <f>ROWS($B$4:B357)</f>
        <v>354</v>
      </c>
      <c r="C357" s="13">
        <f ca="1">IF(ZadanéHodnoty,IF(Splácení[[#This Row],[Č.]]&lt;=DobaTrváníPůjčky,IF(ROW()-ROW(Splácení[[#Headers],[datum
platby]])=1,ZahájeníPůjčky,IF(I356&gt;0,EDATE(C356,1),"")),""),"")</f>
        <v>54363</v>
      </c>
      <c r="D357" s="29">
        <f ca="1">IF(ROW()-ROW(Splácení[[#Headers],[počáteční
zůstatek]])=1,VýšePůjčky,IF(Splácení[[#This Row],[datum
platby]]="",0,INDEX(Splácení[], ROW()-4,8)))</f>
        <v>73917.939117853006</v>
      </c>
      <c r="E357" s="29">
        <f ca="1">IF(ZadanéHodnoty,IF(ROW()-ROW(Splácení[[#Headers],[úrok]])=1,-IPMT(ÚrokováSazba/12,1,DobaTrváníPůjčky-ROWS($C$4:C357)+1,Splácení[[#This Row],[počáteční
zůstatek]]),IFERROR(-IPMT(ÚrokováSazba/12,1,Splácení[[#This Row],[počet 
zbývajících]],D358),0)),0)</f>
        <v>264.53957529417204</v>
      </c>
      <c r="F357" s="29">
        <f ca="1">IFERROR(IF(AND(ZadanéHodnoty,Splácení[[#This Row],[datum
platby]]&lt;&gt;""),-PPMT(ÚrokováSazba/12,1,DobaTrváníPůjčky-ROWS($C$4:C357)+1,Splácení[[#This Row],[počáteční
zůstatek]]),""),0)</f>
        <v>10428.441047251717</v>
      </c>
      <c r="G357" s="29">
        <f ca="1">IF(Splácení[[#This Row],[datum
platby]]="",0,ČástkaDaněZNemovitosti)</f>
        <v>3750</v>
      </c>
      <c r="H357" s="29">
        <f ca="1">IF(Splácení[[#This Row],[datum
platby]]="",0,Splácení[[#This Row],[úrok]]+Splácení[[#This Row],[jistina]]+Splácení[[#This Row],[daň
z nemovitosti]])</f>
        <v>14442.980622545889</v>
      </c>
      <c r="I357" s="29">
        <f ca="1">IF(Splácení[[#This Row],[datum
platby]]="",0,Splácení[[#This Row],[počáteční
zůstatek]]-Splácení[[#This Row],[jistina]])</f>
        <v>63489.498070601287</v>
      </c>
      <c r="J357" s="14">
        <f ca="1">IF(Splácení[[#This Row],[konečný
zůstatek]]&gt;0,PosledníŘádek-ROW(),0)</f>
        <v>6</v>
      </c>
    </row>
    <row r="358" spans="2:10" ht="15" customHeight="1" x14ac:dyDescent="0.3">
      <c r="B358" s="12">
        <f>ROWS($B$4:B358)</f>
        <v>355</v>
      </c>
      <c r="C358" s="13">
        <f ca="1">IF(ZadanéHodnoty,IF(Splácení[[#This Row],[Č.]]&lt;=DobaTrváníPůjčky,IF(ROW()-ROW(Splácení[[#Headers],[datum
platby]])=1,ZahájeníPůjčky,IF(I357&gt;0,EDATE(C357,1),"")),""),"")</f>
        <v>54393</v>
      </c>
      <c r="D358" s="29">
        <f ca="1">IF(ROW()-ROW(Splácení[[#Headers],[počáteční
zůstatek]])=1,VýšePůjčky,IF(Splácení[[#This Row],[datum
platby]]="",0,INDEX(Splácení[], ROW()-4,8)))</f>
        <v>63489.498070601287</v>
      </c>
      <c r="E358" s="29">
        <f ca="1">IF(ZadanéHodnoty,IF(ROW()-ROW(Splácení[[#Headers],[úrok]])=1,-IPMT(ÚrokováSazba/12,1,DobaTrváníPůjčky-ROWS($C$4:C358)+1,Splácení[[#This Row],[počáteční
zůstatek]]),IFERROR(-IPMT(ÚrokováSazba/12,1,Splácení[[#This Row],[počet 
zbývajících]],D359),0)),0)</f>
        <v>220.9066882735529</v>
      </c>
      <c r="F358" s="29">
        <f ca="1">IFERROR(IF(AND(ZadanéHodnoty,Splácení[[#This Row],[datum
platby]]&lt;&gt;""),-PPMT(ÚrokováSazba/12,1,DobaTrváníPůjčky-ROWS($C$4:C358)+1,Splácení[[#This Row],[počáteční
zůstatek]]),""),0)</f>
        <v>10471.8928849486</v>
      </c>
      <c r="G358" s="29">
        <f ca="1">IF(Splácení[[#This Row],[datum
platby]]="",0,ČástkaDaněZNemovitosti)</f>
        <v>3750</v>
      </c>
      <c r="H358" s="29">
        <f ca="1">IF(Splácení[[#This Row],[datum
platby]]="",0,Splácení[[#This Row],[úrok]]+Splácení[[#This Row],[jistina]]+Splácení[[#This Row],[daň
z nemovitosti]])</f>
        <v>14442.799573222153</v>
      </c>
      <c r="I358" s="29">
        <f ca="1">IF(Splácení[[#This Row],[datum
platby]]="",0,Splácení[[#This Row],[počáteční
zůstatek]]-Splácení[[#This Row],[jistina]])</f>
        <v>53017.60518565269</v>
      </c>
      <c r="J358" s="14">
        <f ca="1">IF(Splácení[[#This Row],[konečný
zůstatek]]&gt;0,PosledníŘádek-ROW(),0)</f>
        <v>5</v>
      </c>
    </row>
    <row r="359" spans="2:10" ht="15" customHeight="1" x14ac:dyDescent="0.3">
      <c r="B359" s="12">
        <f>ROWS($B$4:B359)</f>
        <v>356</v>
      </c>
      <c r="C359" s="13">
        <f ca="1">IF(ZadanéHodnoty,IF(Splácení[[#This Row],[Č.]]&lt;=DobaTrváníPůjčky,IF(ROW()-ROW(Splácení[[#Headers],[datum
platby]])=1,ZahájeníPůjčky,IF(I358&gt;0,EDATE(C358,1),"")),""),"")</f>
        <v>54424</v>
      </c>
      <c r="D359" s="29">
        <f ca="1">IF(ROW()-ROW(Splácení[[#Headers],[počáteční
zůstatek]])=1,VýšePůjčky,IF(Splácení[[#This Row],[datum
platby]]="",0,INDEX(Splácení[], ROW()-4,8)))</f>
        <v>53017.60518565269</v>
      </c>
      <c r="E359" s="29">
        <f ca="1">IF(ZadanéHodnoty,IF(ROW()-ROW(Splácení[[#Headers],[úrok]])=1,-IPMT(ÚrokováSazba/12,1,DobaTrváníPůjčky-ROWS($C$4:C359)+1,Splácení[[#This Row],[počáteční
zůstatek]]),IFERROR(-IPMT(ÚrokováSazba/12,1,Splácení[[#This Row],[počet 
zbývajících]],D360),0)),0)</f>
        <v>177.09199755701445</v>
      </c>
      <c r="F359" s="29">
        <f ca="1">IFERROR(IF(AND(ZadanéHodnoty,Splácení[[#This Row],[datum
platby]]&lt;&gt;""),-PPMT(ÚrokováSazba/12,1,DobaTrváníPůjčky-ROWS($C$4:C359)+1,Splácení[[#This Row],[počáteční
zůstatek]]),""),0)</f>
        <v>10515.525771969222</v>
      </c>
      <c r="G359" s="29">
        <f ca="1">IF(Splácení[[#This Row],[datum
platby]]="",0,ČástkaDaněZNemovitosti)</f>
        <v>3750</v>
      </c>
      <c r="H359" s="29">
        <f ca="1">IF(Splácení[[#This Row],[datum
platby]]="",0,Splácení[[#This Row],[úrok]]+Splácení[[#This Row],[jistina]]+Splácení[[#This Row],[daň
z nemovitosti]])</f>
        <v>14442.617769526236</v>
      </c>
      <c r="I359" s="29">
        <f ca="1">IF(Splácení[[#This Row],[datum
platby]]="",0,Splácení[[#This Row],[počáteční
zůstatek]]-Splácení[[#This Row],[jistina]])</f>
        <v>42502.079413683467</v>
      </c>
      <c r="J359" s="14">
        <f ca="1">IF(Splácení[[#This Row],[konečný
zůstatek]]&gt;0,PosledníŘádek-ROW(),0)</f>
        <v>4</v>
      </c>
    </row>
    <row r="360" spans="2:10" ht="15" customHeight="1" x14ac:dyDescent="0.3">
      <c r="B360" s="12">
        <f>ROWS($B$4:B360)</f>
        <v>357</v>
      </c>
      <c r="C360" s="13">
        <f ca="1">IF(ZadanéHodnoty,IF(Splácení[[#This Row],[Č.]]&lt;=DobaTrváníPůjčky,IF(ROW()-ROW(Splácení[[#Headers],[datum
platby]])=1,ZahájeníPůjčky,IF(I359&gt;0,EDATE(C359,1),"")),""),"")</f>
        <v>54455</v>
      </c>
      <c r="D360" s="29">
        <f ca="1">IF(ROW()-ROW(Splácení[[#Headers],[počáteční
zůstatek]])=1,VýšePůjčky,IF(Splácení[[#This Row],[datum
platby]]="",0,INDEX(Splácení[], ROW()-4,8)))</f>
        <v>42502.079413683467</v>
      </c>
      <c r="E360" s="29">
        <f ca="1">IF(ZadanéHodnoty,IF(ROW()-ROW(Splácení[[#Headers],[úrok]])=1,-IPMT(ÚrokováSazba/12,1,DobaTrváníPůjčky-ROWS($C$4:C360)+1,Splácení[[#This Row],[počáteční
zůstatek]]),IFERROR(-IPMT(ÚrokováSazba/12,1,Splácení[[#This Row],[počet 
zbývajících]],D361),0)),0)</f>
        <v>133.0947456291571</v>
      </c>
      <c r="F360" s="29">
        <f ca="1">IFERROR(IF(AND(ZadanéHodnoty,Splácení[[#This Row],[datum
platby]]&lt;&gt;""),-PPMT(ÚrokováSazba/12,1,DobaTrváníPůjčky-ROWS($C$4:C360)+1,Splácení[[#This Row],[počáteční
zůstatek]]),""),0)</f>
        <v>10559.340462685757</v>
      </c>
      <c r="G360" s="29">
        <f ca="1">IF(Splácení[[#This Row],[datum
platby]]="",0,ČástkaDaněZNemovitosti)</f>
        <v>3750</v>
      </c>
      <c r="H360" s="29">
        <f ca="1">IF(Splácení[[#This Row],[datum
platby]]="",0,Splácení[[#This Row],[úrok]]+Splácení[[#This Row],[jistina]]+Splácení[[#This Row],[daň
z nemovitosti]])</f>
        <v>14442.435208314915</v>
      </c>
      <c r="I360" s="29">
        <f ca="1">IF(Splácení[[#This Row],[datum
platby]]="",0,Splácení[[#This Row],[počáteční
zůstatek]]-Splácení[[#This Row],[jistina]])</f>
        <v>31942.738950997707</v>
      </c>
      <c r="J360" s="14">
        <f ca="1">IF(Splácení[[#This Row],[konečný
zůstatek]]&gt;0,PosledníŘádek-ROW(),0)</f>
        <v>3</v>
      </c>
    </row>
    <row r="361" spans="2:10" ht="15" customHeight="1" x14ac:dyDescent="0.3">
      <c r="B361" s="12">
        <f>ROWS($B$4:B361)</f>
        <v>358</v>
      </c>
      <c r="C361" s="13">
        <f ca="1">IF(ZadanéHodnoty,IF(Splácení[[#This Row],[Č.]]&lt;=DobaTrváníPůjčky,IF(ROW()-ROW(Splácení[[#Headers],[datum
platby]])=1,ZahájeníPůjčky,IF(I360&gt;0,EDATE(C360,1),"")),""),"")</f>
        <v>54483</v>
      </c>
      <c r="D361" s="29">
        <f ca="1">IF(ROW()-ROW(Splácení[[#Headers],[počáteční
zůstatek]])=1,VýšePůjčky,IF(Splácení[[#This Row],[datum
platby]]="",0,INDEX(Splácení[], ROW()-4,8)))</f>
        <v>31942.738950997707</v>
      </c>
      <c r="E361" s="29">
        <f ca="1">IF(ZadanéHodnoty,IF(ROW()-ROW(Splácení[[#Headers],[úrok]])=1,-IPMT(ÚrokováSazba/12,1,DobaTrváníPůjčky-ROWS($C$4:C361)+1,Splácení[[#This Row],[počáteční
zůstatek]]),IFERROR(-IPMT(ÚrokováSazba/12,1,Splácení[[#This Row],[počet 
zbývajících]],D362),0)),0)</f>
        <v>88.914171818267064</v>
      </c>
      <c r="F361" s="29">
        <f ca="1">IFERROR(IF(AND(ZadanéHodnoty,Splácení[[#This Row],[datum
platby]]&lt;&gt;""),-PPMT(ÚrokováSazba/12,1,DobaTrváníPůjčky-ROWS($C$4:C361)+1,Splácení[[#This Row],[počáteční
zůstatek]]),""),0)</f>
        <v>10603.337714613612</v>
      </c>
      <c r="G361" s="29">
        <f ca="1">IF(Splácení[[#This Row],[datum
platby]]="",0,ČástkaDaněZNemovitosti)</f>
        <v>3750</v>
      </c>
      <c r="H361" s="29">
        <f ca="1">IF(Splácení[[#This Row],[datum
platby]]="",0,Splácení[[#This Row],[úrok]]+Splácení[[#This Row],[jistina]]+Splácení[[#This Row],[daň
z nemovitosti]])</f>
        <v>14442.251886431879</v>
      </c>
      <c r="I361" s="29">
        <f ca="1">IF(Splácení[[#This Row],[datum
platby]]="",0,Splácení[[#This Row],[počáteční
zůstatek]]-Splácení[[#This Row],[jistina]])</f>
        <v>21339.401236384096</v>
      </c>
      <c r="J361" s="14">
        <f ca="1">IF(Splácení[[#This Row],[konečný
zůstatek]]&gt;0,PosledníŘádek-ROW(),0)</f>
        <v>2</v>
      </c>
    </row>
    <row r="362" spans="2:10" ht="15" customHeight="1" x14ac:dyDescent="0.3">
      <c r="B362" s="12">
        <f>ROWS($B$4:B362)</f>
        <v>359</v>
      </c>
      <c r="C362" s="13">
        <f ca="1">IF(ZadanéHodnoty,IF(Splácení[[#This Row],[Č.]]&lt;=DobaTrváníPůjčky,IF(ROW()-ROW(Splácení[[#Headers],[datum
platby]])=1,ZahájeníPůjčky,IF(I361&gt;0,EDATE(C361,1),"")),""),"")</f>
        <v>54514</v>
      </c>
      <c r="D362" s="29">
        <f ca="1">IF(ROW()-ROW(Splácení[[#Headers],[počáteční
zůstatek]])=1,VýšePůjčky,IF(Splácení[[#This Row],[datum
platby]]="",0,INDEX(Splácení[], ROW()-4,8)))</f>
        <v>21339.401236384096</v>
      </c>
      <c r="E362" s="29">
        <f ca="1">IF(ZadanéHodnoty,IF(ROW()-ROW(Splácení[[#Headers],[úrok]])=1,-IPMT(ÚrokováSazba/12,1,DobaTrváníPůjčky-ROWS($C$4:C362)+1,Splácení[[#This Row],[počáteční
zůstatek]]),IFERROR(-IPMT(ÚrokováSazba/12,1,Splácení[[#This Row],[počet 
zbývajících]],D363),0)),0)</f>
        <v>44.549512283164987</v>
      </c>
      <c r="F362" s="29">
        <f ca="1">IFERROR(IF(AND(ZadanéHodnoty,Splácení[[#This Row],[datum
platby]]&lt;&gt;""),-PPMT(ÚrokováSazba/12,1,DobaTrváníPůjčky-ROWS($C$4:C362)+1,Splácení[[#This Row],[počáteční
zůstatek]]),""),0)</f>
        <v>10647.518288424499</v>
      </c>
      <c r="G362" s="29">
        <f ca="1">IF(Splácení[[#This Row],[datum
platby]]="",0,ČástkaDaněZNemovitosti)</f>
        <v>3750</v>
      </c>
      <c r="H362" s="29">
        <f ca="1">IF(Splácení[[#This Row],[datum
platby]]="",0,Splácení[[#This Row],[úrok]]+Splácení[[#This Row],[jistina]]+Splácení[[#This Row],[daň
z nemovitosti]])</f>
        <v>14442.067800707664</v>
      </c>
      <c r="I362" s="29">
        <f ca="1">IF(Splácení[[#This Row],[datum
platby]]="",0,Splácení[[#This Row],[počáteční
zůstatek]]-Splácení[[#This Row],[jistina]])</f>
        <v>10691.882947959597</v>
      </c>
      <c r="J362" s="14">
        <f ca="1">IF(Splácení[[#This Row],[konečný
zůstatek]]&gt;0,PosledníŘádek-ROW(),0)</f>
        <v>1</v>
      </c>
    </row>
    <row r="363" spans="2:10" ht="15" customHeight="1" x14ac:dyDescent="0.3">
      <c r="B363" s="12">
        <f>ROWS($B$4:B363)</f>
        <v>360</v>
      </c>
      <c r="C363" s="13">
        <f ca="1">IF(ZadanéHodnoty,IF(Splácení[[#This Row],[Č.]]&lt;=DobaTrváníPůjčky,IF(ROW()-ROW(Splácení[[#Headers],[datum
platby]])=1,ZahájeníPůjčky,IF(I362&gt;0,EDATE(C362,1),"")),""),"")</f>
        <v>54544</v>
      </c>
      <c r="D363" s="29">
        <f ca="1">IF(ROW()-ROW(Splácení[[#Headers],[počáteční
zůstatek]])=1,VýšePůjčky,IF(Splácení[[#This Row],[datum
platby]]="",0,INDEX(Splácení[], ROW()-4,8)))</f>
        <v>10691.882947959597</v>
      </c>
      <c r="E363" s="29">
        <f ca="1">IF(ZadanéHodnoty,IF(ROW()-ROW(Splácení[[#Headers],[úrok]])=1,-IPMT(ÚrokováSazba/12,1,DobaTrváníPůjčky-ROWS($C$4:C363)+1,Splácení[[#This Row],[počáteční
zůstatek]]),IFERROR(-IPMT(ÚrokováSazba/12,1,Splácení[[#This Row],[počet 
zbývajících]],D364),0)),0)</f>
        <v>0</v>
      </c>
      <c r="F363" s="29">
        <f ca="1">IFERROR(IF(AND(ZadanéHodnoty,Splácení[[#This Row],[datum
platby]]&lt;&gt;""),-PPMT(ÚrokováSazba/12,1,DobaTrváníPůjčky-ROWS($C$4:C363)+1,Splácení[[#This Row],[počáteční
zůstatek]]),""),0)</f>
        <v>10691.882947959599</v>
      </c>
      <c r="G363" s="29">
        <f ca="1">IF(Splácení[[#This Row],[datum
platby]]="",0,ČástkaDaněZNemovitosti)</f>
        <v>3750</v>
      </c>
      <c r="H363" s="29">
        <f ca="1">IF(Splácení[[#This Row],[datum
platby]]="",0,Splácení[[#This Row],[úrok]]+Splácení[[#This Row],[jistina]]+Splácení[[#This Row],[daň
z nemovitosti]])</f>
        <v>14441.882947959599</v>
      </c>
      <c r="I363" s="29">
        <f ca="1">IF(Splácení[[#This Row],[datum
platby]]="",0,Splácení[[#This Row],[počáteční
zůstatek]]-Splácení[[#This Row],[jistina]])</f>
        <v>-1.8189894035458565E-12</v>
      </c>
      <c r="J363" s="14">
        <f ca="1">IF(Splácení[[#This Row],[konečný
zůstatek]]&gt;0,PosledníŘádek-ROW(),0)</f>
        <v>0</v>
      </c>
    </row>
  </sheetData>
  <sheetProtection selectLockedCells="1"/>
  <conditionalFormatting sqref="B4:J363">
    <cfRule type="expression" dxfId="9" priority="1">
      <formula>$C4=""</formula>
    </cfRule>
  </conditionalFormatting>
  <dataValidations count="10">
    <dataValidation allowBlank="1" showInputMessage="1" showErrorMessage="1" prompt="Hodnoty v této tabulce Splácení se počítají pomocí hodnot zadaných v listu Hypoteční kalkulačka. Další splátky přidáte tak, že vložíte do stávající tabulky nové řádky. Jednoduše zadáte datum splátky a ostatní sloupce se budou aktualizovat automaticky." sqref="A1" xr:uid="{00000000-0002-0000-0100-000000000000}"/>
    <dataValidation allowBlank="1" showInputMessage="1" showErrorMessage="1" prompt="V tomto sloupci je počet splátek." sqref="B3" xr:uid="{00000000-0002-0000-0100-000001000000}"/>
    <dataValidation allowBlank="1" showInputMessage="1" showErrorMessage="1" prompt="V tomto sloupci je datum platby." sqref="C3" xr:uid="{00000000-0002-0000-0100-000002000000}"/>
    <dataValidation allowBlank="1" showInputMessage="1" showErrorMessage="1" prompt="Počáteční a konečný zůstatek v tomto sloupci se aktualizuje automaticky s přiřazením plateb." sqref="D3" xr:uid="{00000000-0002-0000-0100-000003000000}"/>
    <dataValidation allowBlank="1" showInputMessage="1" showErrorMessage="1" prompt="V tomto sloupci jsou rozepsané úroky." sqref="E3" xr:uid="{00000000-0002-0000-0100-000004000000}"/>
    <dataValidation allowBlank="1" showInputMessage="1" showErrorMessage="1" prompt="V tomto sloupci je částka platby přiřazená k jistině." sqref="F3" xr:uid="{00000000-0002-0000-0100-000005000000}"/>
    <dataValidation allowBlank="1" showInputMessage="1" showErrorMessage="1" prompt="V tomto sloupci se automaticky aktualizuje platba daně z nemovitosti zadaná v buňce E8 na listu Hypoteční kalkulačka. " sqref="G3" xr:uid="{00000000-0002-0000-0100-000006000000}"/>
    <dataValidation allowBlank="1" showInputMessage="1" showErrorMessage="1" prompt="V tomto sloupci se automaticky upraví celková částka platby na základě částek úroků, jistiny a daně z nemovitosti ve sloupcích E, F a G." sqref="H3" xr:uid="{00000000-0002-0000-0100-000007000000}"/>
    <dataValidation allowBlank="1" showInputMessage="1" showErrorMessage="1" prompt="V tomto sloupci se automaticky upraví konečný zůstatek celkové částky." sqref="I3" xr:uid="{00000000-0002-0000-0100-000008000000}"/>
    <dataValidation allowBlank="1" showInputMessage="1" showErrorMessage="1" prompt="Počet zbývajících splátek se automaticky aktualizuje podle doby trvání půjčky (v měsících) zadané v buňce C6 na listu Hypoteční kalkulačka a počtu splátek přiřazených k půjčce." sqref="J3" xr:uid="{00000000-0002-0000-0100-000009000000}"/>
  </dataValidations>
  <printOptions horizontalCentered="1"/>
  <pageMargins left="0.25" right="0.25" top="0.75" bottom="0.75" header="0.3" footer="0.3"/>
  <pageSetup paperSize="9" scale="1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15</vt:i4>
      </vt:variant>
    </vt:vector>
  </HeadingPairs>
  <TitlesOfParts>
    <vt:vector size="17" baseType="lpstr">
      <vt:lpstr>Hypoteční kalkulačka</vt:lpstr>
      <vt:lpstr>Tabulka Splácení</vt:lpstr>
      <vt:lpstr>celkové_splátky_půjčky</vt:lpstr>
      <vt:lpstr>celkový_zaplacený_úrok</vt:lpstr>
      <vt:lpstr>ČástkaDaněZNemovitosti</vt:lpstr>
      <vt:lpstr>DobaTrváníPůjčky</vt:lpstr>
      <vt:lpstr>HodnotaDomu</vt:lpstr>
      <vt:lpstr>MěsíčníSplátkaPůjčky</vt:lpstr>
      <vt:lpstr>NázevSloupce1</vt:lpstr>
      <vt:lpstr>NázevSloupce2</vt:lpstr>
      <vt:lpstr>'Tabulka Splácení'!Názvy_tisku</vt:lpstr>
      <vt:lpstr>NezbýváŽádnáSplátka</vt:lpstr>
      <vt:lpstr>platby_celkem</vt:lpstr>
      <vt:lpstr>ÚrokováSazba</vt:lpstr>
      <vt:lpstr>úroky</vt:lpstr>
      <vt:lpstr>VýšePůjčky</vt:lpstr>
      <vt:lpstr>ZahájeníPůjčky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Miroslav Filinger</dc:creator>
  <cp:keywords/>
  <cp:lastModifiedBy>Miroslav Filinger</cp:lastModifiedBy>
  <dcterms:created xsi:type="dcterms:W3CDTF">2016-09-21T21:27:39Z</dcterms:created>
  <dcterms:modified xsi:type="dcterms:W3CDTF">2019-02-01T14:00:13Z</dcterms:modified>
  <cp:version/>
</cp:coreProperties>
</file>